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3256" windowHeight="11676" tabRatio="915" activeTab="7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інфо_1'!$A$1:$O$70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капівидатків'!$A$1:$G$31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fileRecoveryPr autoRecover="0"/>
</workbook>
</file>

<file path=xl/calcChain.xml><?xml version="1.0" encoding="utf-8"?>
<calcChain xmlns="http://schemas.openxmlformats.org/spreadsheetml/2006/main">
  <c r="D13" i="23" l="1"/>
  <c r="E13" i="23"/>
  <c r="G18" i="23"/>
  <c r="G17" i="23"/>
  <c r="G16" i="23"/>
  <c r="F18" i="23"/>
  <c r="F17" i="23"/>
  <c r="F16" i="23"/>
  <c r="C13" i="23"/>
  <c r="I25" i="10" l="1"/>
  <c r="I24" i="10"/>
  <c r="I23" i="10"/>
  <c r="F25" i="10"/>
  <c r="F24" i="10"/>
  <c r="F23" i="10"/>
  <c r="C24" i="10"/>
  <c r="C25" i="10"/>
  <c r="C23" i="10"/>
  <c r="I18" i="10"/>
  <c r="E83" i="2"/>
  <c r="D96" i="2"/>
  <c r="D98" i="2"/>
  <c r="D97" i="2"/>
  <c r="F33" i="21"/>
  <c r="G33" i="21"/>
  <c r="G19" i="21"/>
  <c r="G18" i="21"/>
  <c r="G17" i="21"/>
  <c r="G24" i="21"/>
  <c r="G23" i="21"/>
  <c r="G22" i="21"/>
  <c r="G21" i="21"/>
  <c r="F24" i="21"/>
  <c r="F22" i="21"/>
  <c r="D20" i="21"/>
  <c r="E20" i="21"/>
  <c r="C20" i="21"/>
  <c r="F19" i="21"/>
  <c r="F18" i="21"/>
  <c r="F17" i="2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E6" i="21"/>
  <c r="D6" i="21"/>
  <c r="C6" i="21"/>
  <c r="F22" i="10"/>
  <c r="F18" i="10"/>
  <c r="C96" i="2" l="1"/>
  <c r="C97" i="2"/>
  <c r="E98" i="2"/>
  <c r="C98" i="2"/>
  <c r="D99" i="2"/>
  <c r="C99" i="2"/>
  <c r="C23" i="2" l="1"/>
  <c r="E23" i="2"/>
  <c r="J35" i="10" l="1"/>
  <c r="J36" i="10"/>
  <c r="J37" i="10"/>
  <c r="J38" i="10"/>
  <c r="J39" i="10"/>
  <c r="J40" i="10"/>
  <c r="J34" i="10"/>
  <c r="M39" i="10" l="1"/>
  <c r="M38" i="10"/>
  <c r="E9" i="19"/>
  <c r="F42" i="19" l="1"/>
  <c r="F40" i="19"/>
  <c r="F39" i="19"/>
  <c r="F35" i="19"/>
  <c r="F26" i="19"/>
  <c r="N69" i="10" l="1"/>
  <c r="N68" i="10"/>
  <c r="N66" i="10" s="1"/>
  <c r="N65" i="10"/>
  <c r="N64" i="10"/>
  <c r="N62" i="10" s="1"/>
  <c r="N61" i="10"/>
  <c r="N60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W30" i="9"/>
  <c r="X29" i="9"/>
  <c r="W29" i="9"/>
  <c r="X28" i="9"/>
  <c r="W28" i="9"/>
  <c r="T31" i="9"/>
  <c r="S31" i="9"/>
  <c r="T30" i="9"/>
  <c r="S30" i="9"/>
  <c r="T29" i="9"/>
  <c r="S29" i="9"/>
  <c r="T28" i="9"/>
  <c r="S28" i="9"/>
  <c r="AC29" i="9"/>
  <c r="AD29" i="9"/>
  <c r="AC30" i="9"/>
  <c r="AD30" i="9"/>
  <c r="AC31" i="9"/>
  <c r="AF31" i="9" s="1"/>
  <c r="AD31" i="9"/>
  <c r="AE31" i="9" s="1"/>
  <c r="AD28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V32" i="9"/>
  <c r="Y32" i="9"/>
  <c r="Z32" i="9"/>
  <c r="AA18" i="9"/>
  <c r="AD18" i="9"/>
  <c r="AD19" i="9"/>
  <c r="AD17" i="9"/>
  <c r="AA17" i="9"/>
  <c r="U19" i="9"/>
  <c r="X19" i="9"/>
  <c r="D27" i="2" s="1"/>
  <c r="R19" i="9"/>
  <c r="C27" i="2" s="1"/>
  <c r="AA8" i="9"/>
  <c r="AD8" i="9"/>
  <c r="AD7" i="9"/>
  <c r="AA7" i="9"/>
  <c r="X9" i="9"/>
  <c r="D26" i="2" s="1"/>
  <c r="U9" i="9"/>
  <c r="E26" i="2" s="1"/>
  <c r="R9" i="9"/>
  <c r="C26" i="2" s="1"/>
  <c r="E27" i="2"/>
  <c r="F26" i="2"/>
  <c r="C12" i="20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G12" i="20" s="1"/>
  <c r="D11" i="24"/>
  <c r="E12" i="20" s="1"/>
  <c r="H12" i="20" s="1"/>
  <c r="C11" i="24"/>
  <c r="D7" i="24"/>
  <c r="E11" i="20" s="1"/>
  <c r="E7" i="24"/>
  <c r="D11" i="20" s="1"/>
  <c r="C7" i="24"/>
  <c r="C11" i="20" s="1"/>
  <c r="M34" i="10"/>
  <c r="M35" i="10"/>
  <c r="M36" i="10"/>
  <c r="M37" i="10"/>
  <c r="M40" i="10"/>
  <c r="L66" i="10"/>
  <c r="J66" i="10"/>
  <c r="H66" i="10"/>
  <c r="F66" i="10"/>
  <c r="D66" i="10"/>
  <c r="D70" i="10" s="1"/>
  <c r="F62" i="10"/>
  <c r="H62" i="10"/>
  <c r="J62" i="10"/>
  <c r="L62" i="10"/>
  <c r="D58" i="10"/>
  <c r="D62" i="10"/>
  <c r="F58" i="10"/>
  <c r="H58" i="10"/>
  <c r="J58" i="10"/>
  <c r="L58" i="10"/>
  <c r="N58" i="10"/>
  <c r="J41" i="10"/>
  <c r="G41" i="10"/>
  <c r="D41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C18" i="10"/>
  <c r="F14" i="10"/>
  <c r="I14" i="10"/>
  <c r="C14" i="10"/>
  <c r="F10" i="10"/>
  <c r="I10" i="10"/>
  <c r="I22" i="10" s="1"/>
  <c r="C10" i="10"/>
  <c r="C22" i="10" s="1"/>
  <c r="L14" i="10" l="1"/>
  <c r="N14" i="10"/>
  <c r="N10" i="10"/>
  <c r="N22" i="10"/>
  <c r="M41" i="10"/>
  <c r="AA9" i="9"/>
  <c r="AA19" i="9"/>
  <c r="N70" i="10"/>
  <c r="H70" i="10"/>
  <c r="J70" i="10"/>
  <c r="F70" i="10"/>
  <c r="L70" i="10"/>
  <c r="AB32" i="9"/>
  <c r="AA32" i="9"/>
  <c r="X32" i="9"/>
  <c r="AF30" i="9"/>
  <c r="W32" i="9"/>
  <c r="AE30" i="9"/>
  <c r="AF29" i="9"/>
  <c r="T32" i="9"/>
  <c r="AE29" i="9"/>
  <c r="S32" i="9"/>
  <c r="AE28" i="9"/>
  <c r="O32" i="9"/>
  <c r="AD9" i="9"/>
  <c r="F27" i="2"/>
  <c r="D12" i="20"/>
  <c r="D9" i="20"/>
  <c r="F11" i="24"/>
  <c r="F7" i="24"/>
  <c r="F11" i="20"/>
  <c r="F9" i="20" s="1"/>
  <c r="E9" i="20"/>
  <c r="H9" i="20" s="1"/>
  <c r="H11" i="20"/>
  <c r="G11" i="20"/>
  <c r="G7" i="24"/>
  <c r="G9" i="20"/>
  <c r="G11" i="24"/>
  <c r="L18" i="10"/>
  <c r="L24" i="10"/>
  <c r="N23" i="10"/>
  <c r="L25" i="10"/>
  <c r="L23" i="10"/>
  <c r="N24" i="10"/>
  <c r="L22" i="10" l="1"/>
  <c r="C13" i="3"/>
  <c r="F11" i="3"/>
  <c r="F10" i="3"/>
  <c r="D10" i="3"/>
  <c r="C9" i="3"/>
  <c r="E25" i="23"/>
  <c r="F13" i="3" s="1"/>
  <c r="D25" i="23"/>
  <c r="E13" i="3" s="1"/>
  <c r="H13" i="3" s="1"/>
  <c r="C25" i="23"/>
  <c r="E22" i="23"/>
  <c r="F12" i="3" s="1"/>
  <c r="D22" i="23"/>
  <c r="E12" i="3" s="1"/>
  <c r="C22" i="23"/>
  <c r="C12" i="3" s="1"/>
  <c r="E19" i="23"/>
  <c r="D11" i="3" s="1"/>
  <c r="D19" i="23"/>
  <c r="E11" i="3" s="1"/>
  <c r="H11" i="3" s="1"/>
  <c r="C19" i="23"/>
  <c r="C11" i="3" s="1"/>
  <c r="E10" i="3"/>
  <c r="H10" i="3" s="1"/>
  <c r="E10" i="23"/>
  <c r="D9" i="3" s="1"/>
  <c r="D10" i="23"/>
  <c r="E9" i="3" s="1"/>
  <c r="H9" i="3" s="1"/>
  <c r="C10" i="23"/>
  <c r="D7" i="23"/>
  <c r="E8" i="3" s="1"/>
  <c r="H8" i="3" s="1"/>
  <c r="E7" i="23"/>
  <c r="F7" i="23" s="1"/>
  <c r="C7" i="23"/>
  <c r="C8" i="3" s="1"/>
  <c r="G7" i="23"/>
  <c r="F8" i="23"/>
  <c r="G8" i="23"/>
  <c r="F9" i="23"/>
  <c r="G9" i="23"/>
  <c r="F11" i="23"/>
  <c r="G11" i="23"/>
  <c r="F12" i="23"/>
  <c r="G12" i="23"/>
  <c r="F14" i="23"/>
  <c r="G14" i="23"/>
  <c r="F15" i="23"/>
  <c r="G15" i="23"/>
  <c r="F20" i="23"/>
  <c r="G20" i="23"/>
  <c r="F21" i="23"/>
  <c r="G21" i="23"/>
  <c r="F23" i="23"/>
  <c r="G23" i="23"/>
  <c r="F24" i="23"/>
  <c r="G24" i="23"/>
  <c r="F26" i="23"/>
  <c r="G26" i="23"/>
  <c r="F27" i="23"/>
  <c r="G27" i="23"/>
  <c r="G13" i="3" l="1"/>
  <c r="C6" i="23"/>
  <c r="D13" i="3"/>
  <c r="D8" i="3"/>
  <c r="D12" i="3"/>
  <c r="H12" i="3" s="1"/>
  <c r="F8" i="3"/>
  <c r="G8" i="3" s="1"/>
  <c r="E6" i="23"/>
  <c r="D6" i="23"/>
  <c r="G10" i="3"/>
  <c r="E7" i="3"/>
  <c r="H7" i="3" s="1"/>
  <c r="G11" i="3"/>
  <c r="F9" i="3"/>
  <c r="G9" i="3" s="1"/>
  <c r="C10" i="3"/>
  <c r="C7" i="3" s="1"/>
  <c r="D7" i="3"/>
  <c r="F7" i="3"/>
  <c r="G12" i="3" l="1"/>
  <c r="G7" i="3"/>
  <c r="E42" i="19"/>
  <c r="E40" i="19" s="1"/>
  <c r="H40" i="19" s="1"/>
  <c r="D42" i="19"/>
  <c r="D40" i="19" s="1"/>
  <c r="C42" i="19"/>
  <c r="C40" i="19" s="1"/>
  <c r="F36" i="19"/>
  <c r="E39" i="19"/>
  <c r="D39" i="19"/>
  <c r="C39" i="19"/>
  <c r="F27" i="19"/>
  <c r="E35" i="19"/>
  <c r="D35" i="19"/>
  <c r="C35" i="19"/>
  <c r="C27" i="19" s="1"/>
  <c r="G26" i="19"/>
  <c r="E26" i="19"/>
  <c r="E19" i="19" s="1"/>
  <c r="D26" i="19"/>
  <c r="D19" i="19" s="1"/>
  <c r="C26" i="19"/>
  <c r="D36" i="19"/>
  <c r="C36" i="19"/>
  <c r="D27" i="19"/>
  <c r="E27" i="19"/>
  <c r="H27" i="19" s="1"/>
  <c r="F19" i="19"/>
  <c r="C19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H26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H35" i="19"/>
  <c r="G37" i="19"/>
  <c r="H37" i="19"/>
  <c r="G38" i="19"/>
  <c r="H38" i="19"/>
  <c r="H39" i="19"/>
  <c r="G41" i="19"/>
  <c r="H41" i="19"/>
  <c r="H42" i="19"/>
  <c r="E16" i="19"/>
  <c r="F16" i="19"/>
  <c r="D16" i="19"/>
  <c r="C16" i="19"/>
  <c r="G11" i="19"/>
  <c r="H11" i="19"/>
  <c r="G12" i="19"/>
  <c r="H12" i="19"/>
  <c r="G13" i="19"/>
  <c r="H13" i="19"/>
  <c r="G14" i="19"/>
  <c r="H14" i="19"/>
  <c r="G15" i="19"/>
  <c r="H16" i="19"/>
  <c r="H10" i="19"/>
  <c r="G10" i="19"/>
  <c r="E15" i="19"/>
  <c r="H15" i="19" s="1"/>
  <c r="F15" i="19"/>
  <c r="D15" i="19"/>
  <c r="C15" i="19"/>
  <c r="D9" i="19"/>
  <c r="H9" i="19"/>
  <c r="F9" i="19"/>
  <c r="G9" i="19" s="1"/>
  <c r="D27" i="25"/>
  <c r="E27" i="25"/>
  <c r="C27" i="25"/>
  <c r="D23" i="25"/>
  <c r="E23" i="25"/>
  <c r="C23" i="25"/>
  <c r="D19" i="25"/>
  <c r="E19" i="25"/>
  <c r="C19" i="25"/>
  <c r="D15" i="25"/>
  <c r="E15" i="25"/>
  <c r="C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3" i="25"/>
  <c r="G23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G15" i="25"/>
  <c r="F15" i="25"/>
  <c r="G8" i="25"/>
  <c r="G9" i="25"/>
  <c r="G10" i="25"/>
  <c r="G11" i="25"/>
  <c r="G12" i="25"/>
  <c r="G7" i="25"/>
  <c r="D10" i="25"/>
  <c r="E10" i="25"/>
  <c r="C10" i="25"/>
  <c r="F8" i="25"/>
  <c r="F9" i="25"/>
  <c r="F10" i="25"/>
  <c r="F11" i="25"/>
  <c r="F12" i="25"/>
  <c r="F7" i="25"/>
  <c r="D7" i="25"/>
  <c r="E7" i="25"/>
  <c r="C7" i="25"/>
  <c r="H19" i="19" l="1"/>
  <c r="G16" i="19"/>
  <c r="G35" i="19"/>
  <c r="F43" i="19"/>
  <c r="G40" i="19"/>
  <c r="G42" i="19"/>
  <c r="D43" i="19"/>
  <c r="G39" i="19"/>
  <c r="E36" i="19"/>
  <c r="H36" i="19" s="1"/>
  <c r="C43" i="19"/>
  <c r="G27" i="19"/>
  <c r="G19" i="19"/>
  <c r="F15" i="21"/>
  <c r="G15" i="21"/>
  <c r="F16" i="21"/>
  <c r="G16" i="21"/>
  <c r="F21" i="21"/>
  <c r="F23" i="21"/>
  <c r="F26" i="21"/>
  <c r="G26" i="21"/>
  <c r="F27" i="21"/>
  <c r="G27" i="21"/>
  <c r="F29" i="21"/>
  <c r="G29" i="21"/>
  <c r="F30" i="21"/>
  <c r="G30" i="21"/>
  <c r="F32" i="21"/>
  <c r="G32" i="21"/>
  <c r="F34" i="21"/>
  <c r="G34" i="21"/>
  <c r="F36" i="21"/>
  <c r="G36" i="21"/>
  <c r="F37" i="21"/>
  <c r="G37" i="21"/>
  <c r="F39" i="21"/>
  <c r="G39" i="21"/>
  <c r="F40" i="21"/>
  <c r="G40" i="21"/>
  <c r="E15" i="2"/>
  <c r="E45" i="2"/>
  <c r="D25" i="21"/>
  <c r="E25" i="21"/>
  <c r="F53" i="2" s="1"/>
  <c r="F46" i="2" s="1"/>
  <c r="D28" i="21"/>
  <c r="E28" i="21"/>
  <c r="D57" i="2" s="1"/>
  <c r="D54" i="2" s="1"/>
  <c r="D31" i="21"/>
  <c r="E31" i="21"/>
  <c r="D35" i="21"/>
  <c r="E35" i="21"/>
  <c r="D38" i="21"/>
  <c r="E75" i="2" s="1"/>
  <c r="H75" i="2" s="1"/>
  <c r="E38" i="21"/>
  <c r="C38" i="21"/>
  <c r="C75" i="2" s="1"/>
  <c r="C35" i="21"/>
  <c r="C72" i="2" s="1"/>
  <c r="C70" i="2" s="1"/>
  <c r="C31" i="21"/>
  <c r="C64" i="2" s="1"/>
  <c r="C58" i="2" s="1"/>
  <c r="C28" i="21"/>
  <c r="C57" i="2" s="1"/>
  <c r="C54" i="2" s="1"/>
  <c r="C25" i="21"/>
  <c r="C53" i="2" s="1"/>
  <c r="C46" i="2" s="1"/>
  <c r="C89" i="2"/>
  <c r="D89" i="2"/>
  <c r="C90" i="2"/>
  <c r="D90" i="2"/>
  <c r="C91" i="2"/>
  <c r="D91" i="2"/>
  <c r="C92" i="2"/>
  <c r="D92" i="2"/>
  <c r="C93" i="2"/>
  <c r="D93" i="2"/>
  <c r="F89" i="2"/>
  <c r="F90" i="2"/>
  <c r="G90" i="2" s="1"/>
  <c r="F91" i="2"/>
  <c r="F92" i="2"/>
  <c r="F93" i="2"/>
  <c r="E93" i="2"/>
  <c r="H93" i="2" s="1"/>
  <c r="E92" i="2"/>
  <c r="G92" i="2"/>
  <c r="E91" i="2"/>
  <c r="E90" i="2"/>
  <c r="E89" i="2"/>
  <c r="E73" i="2"/>
  <c r="H73" i="2" s="1"/>
  <c r="C73" i="2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1" i="2"/>
  <c r="G96" i="2"/>
  <c r="H96" i="2"/>
  <c r="G97" i="2"/>
  <c r="H97" i="2"/>
  <c r="G98" i="2"/>
  <c r="H98" i="2"/>
  <c r="G99" i="2"/>
  <c r="H99" i="2"/>
  <c r="G100" i="2"/>
  <c r="H100" i="2"/>
  <c r="G14" i="2"/>
  <c r="H14" i="2"/>
  <c r="G16" i="2"/>
  <c r="H16" i="2"/>
  <c r="F101" i="2"/>
  <c r="G17" i="2"/>
  <c r="H17" i="2"/>
  <c r="G89" i="2" l="1"/>
  <c r="F64" i="2"/>
  <c r="D64" i="2"/>
  <c r="F45" i="2"/>
  <c r="H45" i="2" s="1"/>
  <c r="D45" i="2"/>
  <c r="D25" i="2" s="1"/>
  <c r="E64" i="2"/>
  <c r="E58" i="2" s="1"/>
  <c r="G6" i="21"/>
  <c r="F23" i="2"/>
  <c r="F15" i="2" s="1"/>
  <c r="H15" i="2" s="1"/>
  <c r="D23" i="2"/>
  <c r="D15" i="2" s="1"/>
  <c r="D24" i="2" s="1"/>
  <c r="C45" i="2"/>
  <c r="C25" i="2" s="1"/>
  <c r="H89" i="2"/>
  <c r="G36" i="19"/>
  <c r="E43" i="19"/>
  <c r="D53" i="2"/>
  <c r="D46" i="2" s="1"/>
  <c r="G25" i="21"/>
  <c r="E53" i="2"/>
  <c r="G35" i="21"/>
  <c r="E72" i="2"/>
  <c r="D75" i="2"/>
  <c r="D73" i="2" s="1"/>
  <c r="F75" i="2"/>
  <c r="D72" i="2"/>
  <c r="D70" i="2" s="1"/>
  <c r="D84" i="2" s="1"/>
  <c r="F72" i="2"/>
  <c r="D58" i="2"/>
  <c r="F25" i="2"/>
  <c r="E25" i="2"/>
  <c r="F57" i="2"/>
  <c r="F54" i="2" s="1"/>
  <c r="G28" i="21"/>
  <c r="E57" i="2"/>
  <c r="H23" i="2"/>
  <c r="G23" i="2"/>
  <c r="F38" i="21"/>
  <c r="G38" i="21"/>
  <c r="F35" i="21"/>
  <c r="G31" i="21"/>
  <c r="F31" i="21"/>
  <c r="F28" i="21"/>
  <c r="F25" i="21"/>
  <c r="G20" i="21"/>
  <c r="F20" i="21"/>
  <c r="H91" i="2"/>
  <c r="F24" i="2"/>
  <c r="E24" i="2"/>
  <c r="G93" i="2"/>
  <c r="H90" i="2"/>
  <c r="H92" i="2"/>
  <c r="G15" i="2"/>
  <c r="H64" i="2" l="1"/>
  <c r="G45" i="2"/>
  <c r="H25" i="2"/>
  <c r="G25" i="2"/>
  <c r="D85" i="2"/>
  <c r="E46" i="2"/>
  <c r="G53" i="2"/>
  <c r="H53" i="2"/>
  <c r="E70" i="2"/>
  <c r="H72" i="2"/>
  <c r="D65" i="2"/>
  <c r="D76" i="2" s="1"/>
  <c r="D81" i="2" s="1"/>
  <c r="E85" i="2"/>
  <c r="G75" i="2"/>
  <c r="F73" i="2"/>
  <c r="G73" i="2" s="1"/>
  <c r="F70" i="2"/>
  <c r="G70" i="2" s="1"/>
  <c r="G72" i="2"/>
  <c r="G64" i="2"/>
  <c r="F58" i="2"/>
  <c r="H58" i="2" s="1"/>
  <c r="G57" i="2"/>
  <c r="E54" i="2"/>
  <c r="H57" i="2"/>
  <c r="C6" i="24"/>
  <c r="D6" i="24"/>
  <c r="E6" i="24"/>
  <c r="F65" i="2" l="1"/>
  <c r="F88" i="2" s="1"/>
  <c r="F94" i="2" s="1"/>
  <c r="H70" i="2"/>
  <c r="D88" i="2"/>
  <c r="D94" i="2" s="1"/>
  <c r="G6" i="24"/>
  <c r="H46" i="2"/>
  <c r="G46" i="2"/>
  <c r="F84" i="2"/>
  <c r="G58" i="2"/>
  <c r="F85" i="2"/>
  <c r="F76" i="2"/>
  <c r="F81" i="2" s="1"/>
  <c r="F82" i="2" s="1"/>
  <c r="G54" i="2"/>
  <c r="H54" i="2"/>
  <c r="E84" i="2"/>
  <c r="E65" i="2"/>
  <c r="D82" i="2"/>
  <c r="D83" i="2"/>
  <c r="F6" i="24"/>
  <c r="F83" i="2" l="1"/>
  <c r="E76" i="2"/>
  <c r="E81" i="2" s="1"/>
  <c r="E88" i="2"/>
  <c r="E94" i="2" s="1"/>
  <c r="F25" i="23"/>
  <c r="G25" i="23"/>
  <c r="G22" i="23"/>
  <c r="G10" i="23"/>
  <c r="F13" i="23"/>
  <c r="G13" i="23"/>
  <c r="G19" i="23"/>
  <c r="F19" i="23"/>
  <c r="F10" i="23" l="1"/>
  <c r="F22" i="23"/>
  <c r="G6" i="23"/>
  <c r="H94" i="2"/>
  <c r="G94" i="2"/>
  <c r="E82" i="2"/>
  <c r="F6" i="23" l="1"/>
  <c r="H82" i="2"/>
  <c r="G82" i="2"/>
  <c r="G83" i="2"/>
  <c r="F6" i="21" l="1"/>
  <c r="C9" i="20" l="1"/>
  <c r="J44" i="9"/>
  <c r="H44" i="9"/>
  <c r="F44" i="9"/>
  <c r="AD32" i="9"/>
  <c r="AC32" i="9"/>
  <c r="C9" i="19"/>
  <c r="E101" i="2"/>
  <c r="D101" i="2"/>
  <c r="C101" i="2"/>
  <c r="C15" i="2"/>
  <c r="C24" i="2" s="1"/>
  <c r="C65" i="2" s="1"/>
  <c r="C88" i="2" s="1"/>
  <c r="C94" i="2" s="1"/>
  <c r="K51" i="10"/>
  <c r="R33" i="9" l="1"/>
  <c r="N33" i="9"/>
  <c r="Z33" i="9"/>
  <c r="V33" i="9"/>
  <c r="Y33" i="9"/>
  <c r="U33" i="9"/>
  <c r="Q33" i="9"/>
  <c r="M33" i="9"/>
  <c r="AF32" i="9"/>
  <c r="AE32" i="9"/>
  <c r="G101" i="2"/>
  <c r="H101" i="2"/>
  <c r="L10" i="10"/>
  <c r="H43" i="19"/>
  <c r="C84" i="2"/>
  <c r="C85" i="2"/>
  <c r="G43" i="19" l="1"/>
  <c r="H84" i="2"/>
  <c r="G84" i="2"/>
  <c r="G24" i="2"/>
  <c r="H24" i="2"/>
  <c r="H85" i="2"/>
  <c r="G85" i="2"/>
  <c r="C76" i="2"/>
  <c r="C81" i="2" l="1"/>
  <c r="C17" i="19" s="1"/>
  <c r="H65" i="2"/>
  <c r="G65" i="2"/>
  <c r="G76" i="2"/>
  <c r="AD33" i="9"/>
  <c r="AC33" i="9"/>
  <c r="C83" i="2" l="1"/>
  <c r="C82" i="2"/>
  <c r="H88" i="2"/>
  <c r="G88" i="2"/>
  <c r="G81" i="2"/>
  <c r="D17" i="19"/>
  <c r="E17" i="19"/>
  <c r="F17" i="19" l="1"/>
</calcChain>
</file>

<file path=xl/sharedStrings.xml><?xml version="1.0" encoding="utf-8"?>
<sst xmlns="http://schemas.openxmlformats.org/spreadsheetml/2006/main" count="637" uniqueCount="339">
  <si>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</si>
  <si>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</si>
  <si>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</si>
  <si>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</si>
  <si>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</si>
  <si>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</si>
  <si>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</si>
  <si>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</si>
  <si>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</si>
  <si>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</si>
  <si>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</si>
  <si>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</si>
  <si>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</si>
  <si>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</si>
  <si>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</si>
  <si>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</si>
  <si>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</si>
  <si>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</si>
  <si>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</si>
  <si>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</si>
  <si>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</si>
  <si>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</si>
  <si>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</si>
  <si>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</si>
  <si>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</si>
  <si>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</si>
  <si>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</si>
  <si>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</si>
  <si>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</si>
  <si>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</si>
  <si>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</si>
  <si>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</si>
  <si>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</si>
  <si>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</si>
  <si>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</si>
  <si>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</si>
  <si>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</si>
  <si>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</si>
  <si>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</si>
  <si>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</si>
  <si>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</si>
  <si>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</si>
  <si>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</si>
  <si>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</si>
  <si>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</si>
  <si>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</si>
  <si>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</si>
  <si>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</si>
  <si>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</si>
  <si>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</si>
  <si>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</si>
  <si>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</si>
  <si>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</si>
  <si>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</si>
  <si>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</si>
  <si>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</si>
  <si>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</si>
  <si>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</si>
  <si>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</si>
  <si>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</si>
  <si>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</si>
  <si>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</si>
  <si>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</si>
  <si>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</si>
  <si>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</si>
  <si>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</si>
  <si>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</si>
  <si>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</si>
  <si>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</si>
  <si>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</si>
  <si>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</si>
  <si>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</si>
  <si>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</si>
  <si>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</si>
  <si>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</si>
  <si>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</si>
  <si>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</si>
  <si>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</si>
  <si>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</si>
  <si>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</si>
  <si>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</si>
  <si>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</si>
  <si>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</si>
  <si>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</si>
  <si>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</si>
  <si>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</si>
  <si>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</si>
  <si>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</si>
  <si>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</si>
  <si>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</si>
  <si>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</si>
  <si>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</si>
  <si>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</si>
  <si>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</si>
  <si>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</si>
  <si>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</si>
  <si>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</si>
  <si>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</si>
  <si>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</si>
  <si>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</si>
  <si>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</si>
  <si>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</si>
  <si>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</si>
  <si>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</si>
  <si>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</si>
  <si>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</si>
  <si>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</si>
  <si>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</si>
  <si>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</si>
  <si>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</si>
  <si>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</si>
  <si>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</si>
  <si>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</si>
  <si>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</si>
  <si>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</si>
  <si>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</si>
  <si>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</si>
  <si>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</si>
  <si>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</si>
  <si>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</si>
  <si>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</si>
  <si>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</si>
  <si>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</si>
  <si>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</si>
  <si>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</si>
  <si>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</si>
  <si>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</si>
  <si>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</si>
  <si>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</si>
  <si>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</si>
  <si>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</si>
  <si>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</si>
  <si>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</si>
  <si>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</si>
  <si>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</si>
  <si>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</si>
  <si>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</si>
  <si>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</si>
  <si>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</si>
  <si>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</si>
  <si>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</si>
  <si>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</si>
  <si>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</si>
  <si>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</si>
  <si>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</si>
  <si>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</si>
  <si>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</si>
  <si>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</si>
  <si>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</si>
  <si>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</si>
  <si>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</si>
  <si>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</si>
  <si>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</si>
  <si>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</si>
  <si>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</si>
  <si>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</si>
  <si>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</si>
  <si>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</si>
  <si>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</si>
  <si>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</si>
  <si>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</si>
  <si>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</si>
  <si>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</si>
  <si>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</si>
  <si>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</si>
  <si>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</si>
  <si>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</si>
  <si>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</si>
  <si>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</si>
  <si>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</si>
  <si>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</si>
  <si>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</si>
  <si>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</si>
  <si>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</si>
  <si>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</si>
  <si>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</si>
  <si>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</si>
  <si>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</si>
  <si>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</si>
  <si>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</si>
  <si>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</si>
  <si>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</si>
  <si>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</si>
  <si>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</si>
  <si>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</si>
  <si>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</si>
  <si>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</si>
  <si>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</si>
  <si>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</si>
  <si>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</si>
  <si>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</si>
  <si>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</si>
  <si>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</si>
  <si>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</si>
  <si>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</si>
  <si>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</si>
  <si>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</si>
  <si>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</si>
  <si>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</si>
  <si>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</si>
  <si>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</si>
  <si>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</si>
  <si>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</si>
  <si>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</si>
  <si>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</si>
  <si>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</si>
  <si>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</si>
  <si>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</si>
  <si>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</si>
  <si>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</si>
  <si>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</si>
  <si>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</si>
  <si>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</si>
  <si>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</si>
  <si>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</si>
  <si>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</si>
  <si>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</si>
  <si>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</si>
  <si>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</si>
  <si>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</si>
  <si>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</si>
  <si>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</si>
  <si>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</si>
  <si>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</si>
  <si>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</si>
  <si>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</si>
  <si>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</si>
  <si>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</si>
  <si>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</si>
  <si>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</si>
  <si>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</si>
  <si>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</si>
  <si>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</si>
  <si>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</si>
  <si>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</si>
  <si>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</si>
  <si>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</si>
  <si>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</si>
  <si>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</si>
  <si>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</si>
  <si>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</si>
  <si>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</si>
  <si>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</si>
  <si>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</si>
  <si>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</si>
  <si>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</si>
  <si>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</si>
  <si>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</si>
  <si>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</si>
  <si>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</si>
  <si>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</si>
  <si>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</si>
  <si>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</si>
  <si>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</si>
  <si>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</si>
  <si>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</si>
  <si>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</si>
  <si>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</si>
  <si>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</si>
  <si>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</si>
  <si>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______________________________</t>
  </si>
  <si>
    <t>Директор КП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</si>
  <si>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</si>
  <si>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</si>
  <si>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</si>
  <si>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</si>
  <si>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</si>
  <si>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>за І квартал 2023 року</t>
  </si>
  <si>
    <t xml:space="preserve">за І квартал 2022 року </t>
  </si>
  <si>
    <t xml:space="preserve">за І квартал 2023 року </t>
  </si>
  <si>
    <t>Звітний період І квартал 2023 року</t>
  </si>
  <si>
    <t>ПРО ВИКОНАННЯ ПОКАЗНИКІВ ФІНАНСОВОГО ПЛАНУ</t>
  </si>
  <si>
    <t>Факт
за І квартал 2022 року</t>
  </si>
  <si>
    <t>План
на І квартал 2023 року</t>
  </si>
  <si>
    <t xml:space="preserve">Факт
за І квартал 2023 року </t>
  </si>
  <si>
    <t>Факт
за І квартал 
2022 року</t>
  </si>
  <si>
    <t>План
на І квартал 
2023 року</t>
  </si>
  <si>
    <t xml:space="preserve">Факт
за І квартал 
2023 року </t>
  </si>
  <si>
    <r>
      <t xml:space="preserve">до звіту про виконання показників фінансового плану за І квартал 2023 року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</si>
  <si>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І кварталу 2022 року</t>
  </si>
  <si>
    <t>Факт
І кварталу 2023 року</t>
  </si>
  <si>
    <t>План І кварталу 2023 року</t>
  </si>
  <si>
    <t>Факт І кварталу 2023 року</t>
  </si>
  <si>
    <t>Заборгованість станом на 01.04.2023 року</t>
  </si>
  <si>
    <t>Заборгованість за кредитами станом на 01.01.2023 року</t>
  </si>
  <si>
    <t>Отримано залучених коштів 
за І квартал 2023 року</t>
  </si>
  <si>
    <t>Повернено залучених коштів 
за І квартал 2023 року</t>
  </si>
  <si>
    <t>факт 
І кварталу 2022 року</t>
  </si>
  <si>
    <t>план
І кварталу 2023 року</t>
  </si>
  <si>
    <t>факт
І кварталу 2023 року</t>
  </si>
  <si>
    <t>7. Джерела капітальних інвестицій у І кварталі 2023 року</t>
  </si>
  <si>
    <t>І квартал 2023 року</t>
  </si>
  <si>
    <t xml:space="preserve">за І квартал 
2022 року </t>
  </si>
  <si>
    <t xml:space="preserve">за І квартал 
2023 року </t>
  </si>
  <si>
    <t>План 
І кварталу 2023 року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</si>
  <si>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</si>
  <si>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</si>
  <si>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</si>
  <si>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</si>
  <si>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</si>
  <si>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</si>
  <si>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</si>
  <si>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</si>
  <si>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</si>
  <si>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</si>
  <si>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</si>
  <si>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</si>
  <si>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</si>
  <si>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</si>
  <si>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</si>
  <si>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</si>
  <si>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</si>
  <si>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</si>
  <si>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</si>
  <si>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</si>
  <si>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</si>
  <si>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</si>
  <si>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</si>
  <si>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</si>
  <si>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</si>
  <si>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</si>
  <si>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</si>
  <si>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</si>
  <si>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</si>
  <si>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</si>
  <si>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</si>
  <si>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</si>
  <si>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витрати</t>
  </si>
  <si>
    <t>інші адмін.послуги</t>
  </si>
  <si>
    <t>Декорація електрична 700 ламп, 28 гілочок</t>
  </si>
  <si>
    <t xml:space="preserve">Мобільний командний шелтер (1,9*1,9*4,0) </t>
  </si>
  <si>
    <t>Р.О.ГОЛОВАЩЕНКО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</si>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</sst>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;\(#,##0.0\);\-"/>
  </numFmts>
  <fonts count="9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2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3" xfId="245" applyFont="1" applyFill="1" applyBorder="1" applyAlignment="1">
      <alignment horizontal="left" vertical="center" wrapText="1"/>
    </xf>
    <xf numFmtId="0" fontId="5" fillId="28" borderId="3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3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 shrinkToFit="1"/>
    </xf>
    <xf numFmtId="0" fontId="10" fillId="28" borderId="0" xfId="0" applyFont="1" applyFill="1" applyAlignment="1">
      <alignment vertical="center"/>
    </xf>
    <xf numFmtId="0" fontId="8" fillId="28" borderId="0" xfId="0" applyFont="1" applyFill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right" vertical="center"/>
    </xf>
    <xf numFmtId="1" fontId="6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right" vertical="center"/>
    </xf>
    <xf numFmtId="0" fontId="6" fillId="28" borderId="0" xfId="0" applyFont="1" applyFill="1" applyAlignment="1">
      <alignment horizontal="right" vertical="center"/>
    </xf>
    <xf numFmtId="0" fontId="9" fillId="28" borderId="0" xfId="0" applyFont="1" applyFill="1" applyBorder="1" applyAlignment="1">
      <alignment vertical="center"/>
    </xf>
    <xf numFmtId="169" fontId="6" fillId="28" borderId="0" xfId="0" applyNumberFormat="1" applyFont="1" applyFill="1" applyAlignment="1">
      <alignment vertical="center"/>
    </xf>
    <xf numFmtId="3" fontId="6" fillId="28" borderId="18" xfId="0" applyNumberFormat="1" applyFont="1" applyFill="1" applyBorder="1" applyAlignment="1">
      <alignment vertical="center" wrapText="1"/>
    </xf>
    <xf numFmtId="168" fontId="5" fillId="28" borderId="0" xfId="0" applyNumberFormat="1" applyFont="1" applyFill="1" applyBorder="1" applyAlignment="1">
      <alignment horizontal="right" vertical="center" wrapText="1"/>
    </xf>
    <xf numFmtId="168" fontId="5" fillId="28" borderId="0" xfId="0" applyNumberFormat="1" applyFont="1" applyFill="1" applyBorder="1" applyAlignment="1">
      <alignment horizontal="center" vertical="center" wrapText="1"/>
    </xf>
    <xf numFmtId="169" fontId="5" fillId="28" borderId="0" xfId="0" applyNumberFormat="1" applyFont="1" applyFill="1" applyBorder="1" applyAlignment="1">
      <alignment horizontal="center" vertical="center" wrapText="1"/>
    </xf>
    <xf numFmtId="169" fontId="5" fillId="28" borderId="0" xfId="0" applyNumberFormat="1" applyFont="1" applyFill="1" applyBorder="1" applyAlignment="1">
      <alignment horizontal="center" vertical="center"/>
    </xf>
    <xf numFmtId="169" fontId="5" fillId="28" borderId="0" xfId="0" applyNumberFormat="1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/>
    </xf>
    <xf numFmtId="0" fontId="15" fillId="28" borderId="0" xfId="0" applyFont="1" applyFill="1" applyAlignment="1">
      <alignment vertical="center"/>
    </xf>
    <xf numFmtId="0" fontId="15" fillId="28" borderId="0" xfId="0" applyFont="1" applyFill="1"/>
    <xf numFmtId="0" fontId="15" fillId="28" borderId="0" xfId="0" applyFont="1" applyFill="1" applyAlignment="1">
      <alignment horizontal="center" vertical="center"/>
    </xf>
    <xf numFmtId="0" fontId="6" fillId="28" borderId="0" xfId="0" applyFont="1" applyFill="1" applyAlignment="1">
      <alignment vertical="center" wrapText="1" shrinkToFit="1"/>
    </xf>
    <xf numFmtId="0" fontId="6" fillId="28" borderId="0" xfId="0" applyFont="1" applyFill="1" applyBorder="1" applyAlignment="1">
      <alignment vertical="center" wrapText="1" shrinkToFit="1"/>
    </xf>
    <xf numFmtId="0" fontId="5" fillId="28" borderId="0" xfId="0" applyFont="1" applyFill="1" applyAlignment="1">
      <alignment horizontal="right"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3" fillId="28" borderId="3" xfId="0" quotePrefix="1" applyFont="1" applyFill="1" applyBorder="1" applyAlignment="1">
      <alignment horizontal="center" vertical="center"/>
    </xf>
    <xf numFmtId="172" fontId="73" fillId="28" borderId="3" xfId="0" applyNumberFormat="1" applyFont="1" applyFill="1" applyBorder="1" applyAlignment="1">
      <alignment horizontal="center" vertical="center" wrapText="1"/>
    </xf>
    <xf numFmtId="49" fontId="73" fillId="28" borderId="3" xfId="0" quotePrefix="1" applyNumberFormat="1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7" fillId="28" borderId="3" xfId="0" quotePrefix="1" applyFont="1" applyFill="1" applyBorder="1" applyAlignment="1">
      <alignment horizontal="center" vertical="center"/>
    </xf>
    <xf numFmtId="172" fontId="77" fillId="28" borderId="3" xfId="0" applyNumberFormat="1" applyFont="1" applyFill="1" applyBorder="1" applyAlignment="1">
      <alignment horizontal="center" vertical="center" wrapText="1"/>
    </xf>
    <xf numFmtId="49" fontId="77" fillId="28" borderId="3" xfId="0" quotePrefix="1" applyNumberFormat="1" applyFont="1" applyFill="1" applyBorder="1" applyAlignment="1">
      <alignment horizontal="left" vertical="center" wrapText="1"/>
    </xf>
    <xf numFmtId="0" fontId="73" fillId="28" borderId="0" xfId="0" applyFont="1" applyFill="1" applyBorder="1" applyAlignment="1">
      <alignment horizontal="left" vertical="center" wrapText="1"/>
    </xf>
    <xf numFmtId="0" fontId="73" fillId="28" borderId="0" xfId="0" quotePrefix="1" applyFont="1" applyFill="1" applyBorder="1" applyAlignment="1">
      <alignment horizontal="center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0" applyFont="1" applyFill="1" applyBorder="1" applyAlignment="1">
      <alignment horizontal="center"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Border="1" applyAlignment="1">
      <alignment horizontal="lef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/>
    </xf>
    <xf numFmtId="0" fontId="73" fillId="28" borderId="0" xfId="0" applyFont="1" applyFill="1" applyBorder="1" applyAlignment="1">
      <alignment horizontal="left" vertical="center"/>
    </xf>
    <xf numFmtId="0" fontId="74" fillId="28" borderId="0" xfId="0" applyFont="1" applyFill="1" applyBorder="1" applyAlignment="1">
      <alignment horizontal="left" vertical="center"/>
    </xf>
    <xf numFmtId="0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vertical="center"/>
    </xf>
    <xf numFmtId="0" fontId="73" fillId="28" borderId="0" xfId="0" applyFont="1" applyFill="1" applyBorder="1" applyAlignment="1">
      <alignment horizontal="right" vertical="center"/>
    </xf>
    <xf numFmtId="168" fontId="73" fillId="28" borderId="0" xfId="0" applyNumberFormat="1" applyFont="1" applyFill="1" applyBorder="1" applyAlignment="1">
      <alignment horizontal="right" vertical="center"/>
    </xf>
    <xf numFmtId="0" fontId="80" fillId="28" borderId="0" xfId="0" applyFont="1" applyFill="1" applyAlignment="1">
      <alignment vertical="center"/>
    </xf>
    <xf numFmtId="0" fontId="77" fillId="28" borderId="3" xfId="0" applyNumberFormat="1" applyFont="1" applyFill="1" applyBorder="1"/>
    <xf numFmtId="0" fontId="75" fillId="28" borderId="0" xfId="0" applyNumberFormat="1" applyFont="1" applyFill="1" applyBorder="1" applyAlignment="1">
      <alignment horizontal="center" vertical="center"/>
    </xf>
    <xf numFmtId="172" fontId="75" fillId="28" borderId="0" xfId="0" applyNumberFormat="1" applyFont="1" applyFill="1" applyBorder="1" applyAlignment="1">
      <alignment horizontal="center" vertical="center" wrapText="1"/>
    </xf>
    <xf numFmtId="168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vertical="center" wrapText="1"/>
    </xf>
    <xf numFmtId="0" fontId="73" fillId="28" borderId="3" xfId="0" applyFont="1" applyFill="1" applyBorder="1" applyAlignment="1">
      <alignment vertical="center" wrapText="1"/>
    </xf>
    <xf numFmtId="0" fontId="73" fillId="28" borderId="3" xfId="0" applyFont="1" applyFill="1" applyBorder="1" applyAlignment="1">
      <alignment horizontal="center" vertical="center" wrapText="1"/>
    </xf>
    <xf numFmtId="178" fontId="73" fillId="28" borderId="3" xfId="0" applyNumberFormat="1" applyFont="1" applyFill="1" applyBorder="1" applyAlignment="1">
      <alignment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8" fontId="84" fillId="28" borderId="3" xfId="0" applyNumberFormat="1" applyFont="1" applyFill="1" applyBorder="1" applyAlignment="1">
      <alignment horizontal="center" vertical="center" wrapText="1"/>
    </xf>
    <xf numFmtId="178" fontId="85" fillId="28" borderId="3" xfId="0" applyNumberFormat="1" applyFont="1" applyFill="1" applyBorder="1" applyAlignment="1">
      <alignment horizontal="center" vertical="center" wrapText="1"/>
    </xf>
    <xf numFmtId="177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7" fontId="10" fillId="28" borderId="3" xfId="0" applyNumberFormat="1" applyFont="1" applyFill="1" applyBorder="1" applyAlignment="1">
      <alignment horizontal="center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86" fillId="28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10" fillId="28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178" fontId="5" fillId="28" borderId="3" xfId="0" applyNumberFormat="1" applyFont="1" applyFill="1" applyBorder="1" applyAlignment="1">
      <alignment horizontal="center" vertical="center" wrapText="1"/>
    </xf>
    <xf numFmtId="0" fontId="83" fillId="28" borderId="3" xfId="0" applyFont="1" applyFill="1" applyBorder="1" applyAlignment="1">
      <alignment horizontal="left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2" fontId="86" fillId="28" borderId="3" xfId="0" applyNumberFormat="1" applyFont="1" applyFill="1" applyBorder="1" applyAlignment="1">
      <alignment horizontal="center" vertical="center" wrapText="1"/>
    </xf>
    <xf numFmtId="172" fontId="10" fillId="28" borderId="3" xfId="0" applyNumberFormat="1" applyFont="1" applyFill="1" applyBorder="1" applyAlignment="1">
      <alignment horizontal="center" vertical="center" wrapText="1"/>
    </xf>
    <xf numFmtId="178" fontId="84" fillId="28" borderId="3" xfId="0" applyNumberFormat="1" applyFont="1" applyFill="1" applyBorder="1" applyAlignment="1">
      <alignment vertical="center" wrapText="1"/>
    </xf>
    <xf numFmtId="178" fontId="88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7" fontId="89" fillId="28" borderId="3" xfId="0" applyNumberFormat="1" applyFont="1" applyFill="1" applyBorder="1" applyAlignment="1">
      <alignment horizontal="center" vertical="center" wrapText="1"/>
    </xf>
    <xf numFmtId="177" fontId="88" fillId="28" borderId="3" xfId="0" applyNumberFormat="1" applyFont="1" applyFill="1" applyBorder="1" applyAlignment="1">
      <alignment horizontal="center" vertical="center" wrapText="1"/>
    </xf>
    <xf numFmtId="0" fontId="86" fillId="28" borderId="3" xfId="0" quotePrefix="1" applyFont="1" applyFill="1" applyBorder="1" applyAlignment="1">
      <alignment horizontal="center" vertical="center"/>
    </xf>
    <xf numFmtId="178" fontId="77" fillId="28" borderId="3" xfId="0" applyNumberFormat="1" applyFont="1" applyFill="1" applyBorder="1" applyAlignment="1">
      <alignment horizontal="right" vertical="center" wrapText="1"/>
    </xf>
    <xf numFmtId="178" fontId="73" fillId="28" borderId="3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10" fillId="28" borderId="3" xfId="0" applyFont="1" applyFill="1" applyBorder="1" applyAlignment="1">
      <alignment horizontal="center" vertical="center" wrapText="1"/>
    </xf>
    <xf numFmtId="0" fontId="86" fillId="28" borderId="3" xfId="0" applyFont="1" applyFill="1" applyBorder="1" applyAlignment="1">
      <alignment horizontal="center" vertical="center" wrapText="1"/>
    </xf>
    <xf numFmtId="0" fontId="83" fillId="28" borderId="3" xfId="0" quotePrefix="1" applyFont="1" applyFill="1" applyBorder="1" applyAlignment="1">
      <alignment horizontal="center" vertical="center"/>
    </xf>
    <xf numFmtId="0" fontId="10" fillId="28" borderId="3" xfId="0" quotePrefix="1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0" fontId="86" fillId="28" borderId="3" xfId="0" applyFont="1" applyFill="1" applyBorder="1" applyAlignment="1">
      <alignment horizontal="left" vertical="center" wrapText="1"/>
    </xf>
    <xf numFmtId="169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77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49" fontId="77" fillId="28" borderId="3" xfId="0" applyNumberFormat="1" applyFont="1" applyFill="1" applyBorder="1" applyAlignment="1">
      <alignment horizontal="left" vertical="center" wrapText="1"/>
    </xf>
    <xf numFmtId="0" fontId="77" fillId="28" borderId="14" xfId="0" applyFont="1" applyFill="1" applyBorder="1" applyAlignment="1">
      <alignment horizontal="center" vertical="center" wrapText="1"/>
    </xf>
    <xf numFmtId="172" fontId="83" fillId="28" borderId="3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176" fontId="73" fillId="28" borderId="3" xfId="0" applyNumberFormat="1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3" xfId="0" applyFont="1" applyFill="1" applyBorder="1" applyAlignment="1">
      <alignment horizontal="center" vertical="center" wrapText="1" shrinkToFit="1"/>
    </xf>
    <xf numFmtId="0" fontId="77" fillId="28" borderId="0" xfId="0" applyFont="1" applyFill="1" applyAlignment="1">
      <alignment horizontal="right" vertical="center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69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8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1" fillId="28" borderId="0" xfId="0" applyFont="1" applyFill="1" applyBorder="1" applyAlignment="1">
      <alignment horizontal="center" wrapText="1"/>
    </xf>
    <xf numFmtId="0" fontId="10" fillId="28" borderId="0" xfId="0" quotePrefix="1" applyFont="1" applyFill="1" applyBorder="1" applyAlignment="1">
      <alignment horizontal="center"/>
    </xf>
    <xf numFmtId="169" fontId="10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169" fontId="6" fillId="28" borderId="0" xfId="0" quotePrefix="1" applyNumberFormat="1" applyFont="1" applyFill="1" applyBorder="1" applyAlignment="1">
      <alignment wrapText="1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0" fontId="73" fillId="28" borderId="0" xfId="0" applyFont="1" applyFill="1" applyAlignment="1">
      <alignment horizontal="right" vertical="center"/>
    </xf>
    <xf numFmtId="169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6" fillId="28" borderId="13" xfId="0" applyFont="1" applyFill="1" applyBorder="1" applyAlignment="1">
      <alignment horizontal="right" vertical="center" wrapText="1"/>
    </xf>
    <xf numFmtId="0" fontId="73" fillId="28" borderId="0" xfId="0" applyFont="1" applyFill="1" applyBorder="1" applyAlignment="1">
      <alignment horizontal="right"/>
    </xf>
    <xf numFmtId="168" fontId="73" fillId="28" borderId="0" xfId="0" applyNumberFormat="1" applyFont="1" applyFill="1" applyBorder="1" applyAlignment="1">
      <alignment horizontal="right"/>
    </xf>
    <xf numFmtId="0" fontId="77" fillId="28" borderId="0" xfId="0" applyFont="1" applyFill="1" applyAlignment="1"/>
    <xf numFmtId="0" fontId="6" fillId="28" borderId="0" xfId="0" applyFont="1" applyFill="1" applyAlignment="1"/>
    <xf numFmtId="0" fontId="5" fillId="28" borderId="0" xfId="0" applyFont="1" applyFill="1" applyBorder="1" applyAlignment="1">
      <alignment horizontal="left" vertical="top"/>
    </xf>
    <xf numFmtId="0" fontId="5" fillId="28" borderId="3" xfId="0" quotePrefix="1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3" fontId="77" fillId="28" borderId="3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168" fontId="77" fillId="28" borderId="3" xfId="0" applyNumberFormat="1" applyFont="1" applyFill="1" applyBorder="1" applyAlignment="1">
      <alignment horizontal="right" vertical="center"/>
    </xf>
    <xf numFmtId="168" fontId="73" fillId="28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8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95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69" fontId="72" fillId="28" borderId="0" xfId="0" applyNumberFormat="1" applyFont="1" applyFill="1" applyBorder="1" applyAlignment="1">
      <alignment horizontal="center" vertical="center" wrapText="1"/>
    </xf>
    <xf numFmtId="169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8" fontId="90" fillId="28" borderId="0" xfId="0" applyNumberFormat="1" applyFont="1" applyFill="1" applyBorder="1" applyAlignment="1">
      <alignment horizontal="center" vertical="center" wrapText="1"/>
    </xf>
    <xf numFmtId="178" fontId="88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6" fillId="28" borderId="3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78" fontId="73" fillId="28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vertical="center" wrapText="1"/>
    </xf>
    <xf numFmtId="0" fontId="73" fillId="28" borderId="17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7" fillId="28" borderId="3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3" fontId="77" fillId="28" borderId="3" xfId="0" applyNumberFormat="1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15" xfId="0" applyNumberFormat="1" applyFont="1" applyFill="1" applyBorder="1" applyAlignment="1">
      <alignment horizontal="left" vertical="center" wrapText="1" shrinkToFit="1"/>
    </xf>
    <xf numFmtId="0" fontId="77" fillId="28" borderId="17" xfId="0" applyNumberFormat="1" applyFont="1" applyFill="1" applyBorder="1" applyAlignment="1">
      <alignment horizontal="left" vertical="center" wrapText="1" shrinkToFit="1"/>
    </xf>
    <xf numFmtId="0" fontId="77" fillId="28" borderId="16" xfId="0" applyNumberFormat="1" applyFont="1" applyFill="1" applyBorder="1" applyAlignment="1">
      <alignment horizontal="left" vertical="center" wrapText="1" shrinkToFit="1"/>
    </xf>
    <xf numFmtId="0" fontId="10" fillId="28" borderId="0" xfId="0" applyFont="1" applyFill="1" applyBorder="1" applyAlignment="1">
      <alignment horizontal="left" vertical="center"/>
    </xf>
    <xf numFmtId="172" fontId="10" fillId="28" borderId="0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8" fillId="0" borderId="3" xfId="0" applyFont="1" applyBorder="1" applyAlignment="1">
      <alignment horizontal="left" vertical="center" wrapText="1"/>
    </xf>
    <xf numFmtId="0" fontId="96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8" fontId="89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8" fontId="94" fillId="28" borderId="3" xfId="0" applyNumberFormat="1" applyFont="1" applyFill="1" applyBorder="1" applyAlignment="1">
      <alignment horizontal="center" vertical="center" wrapText="1"/>
    </xf>
    <xf numFmtId="178" fontId="82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10" fillId="22" borderId="14" xfId="0" applyFont="1" applyFill="1" applyBorder="1" applyAlignment="1">
      <alignment horizontal="center" vertical="center" wrapText="1"/>
    </xf>
    <xf numFmtId="168" fontId="77" fillId="0" borderId="3" xfId="0" applyNumberFormat="1" applyFont="1" applyBorder="1" applyAlignment="1">
      <alignment horizontal="right"/>
    </xf>
    <xf numFmtId="168" fontId="73" fillId="28" borderId="3" xfId="0" applyNumberFormat="1" applyFont="1" applyFill="1" applyBorder="1" applyAlignment="1">
      <alignment horizontal="right" vertical="center" wrapText="1"/>
    </xf>
    <xf numFmtId="168" fontId="77" fillId="28" borderId="3" xfId="0" applyNumberFormat="1" applyFont="1" applyFill="1" applyBorder="1" applyAlignment="1">
      <alignment vertical="center" wrapText="1"/>
    </xf>
    <xf numFmtId="168" fontId="73" fillId="28" borderId="3" xfId="0" applyNumberFormat="1" applyFont="1" applyFill="1" applyBorder="1" applyAlignment="1">
      <alignment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179" fontId="10" fillId="28" borderId="3" xfId="0" applyNumberFormat="1" applyFont="1" applyFill="1" applyBorder="1" applyAlignment="1">
      <alignment horizontal="right" vertical="center" wrapText="1"/>
    </xf>
    <xf numFmtId="179" fontId="10" fillId="0" borderId="3" xfId="0" applyNumberFormat="1" applyFont="1" applyFill="1" applyBorder="1" applyAlignment="1">
      <alignment horizontal="right" vertical="center" wrapText="1"/>
    </xf>
    <xf numFmtId="179" fontId="77" fillId="28" borderId="3" xfId="0" applyNumberFormat="1" applyFont="1" applyFill="1" applyBorder="1" applyAlignment="1">
      <alignment horizontal="right" vertical="center" wrapText="1"/>
    </xf>
    <xf numFmtId="0" fontId="77" fillId="29" borderId="3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06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178" fontId="85" fillId="0" borderId="3" xfId="0" applyNumberFormat="1" applyFont="1" applyFill="1" applyBorder="1" applyAlignment="1">
      <alignment horizontal="center" vertical="center" wrapText="1"/>
    </xf>
    <xf numFmtId="0" fontId="10" fillId="0" borderId="3" xfId="367" applyNumberFormat="1" applyFont="1" applyBorder="1" applyAlignment="1">
      <alignment vertical="center" wrapText="1"/>
    </xf>
    <xf numFmtId="178" fontId="86" fillId="28" borderId="3" xfId="0" applyNumberFormat="1" applyFont="1" applyFill="1" applyBorder="1" applyAlignment="1">
      <alignment horizontal="center" vertical="center" wrapText="1"/>
    </xf>
    <xf numFmtId="178" fontId="83" fillId="28" borderId="3" xfId="0" applyNumberFormat="1" applyFont="1" applyFill="1" applyBorder="1" applyAlignment="1">
      <alignment horizontal="center" vertical="center" wrapText="1"/>
    </xf>
    <xf numFmtId="178" fontId="10" fillId="28" borderId="3" xfId="0" applyNumberFormat="1" applyFont="1" applyFill="1" applyBorder="1" applyAlignment="1">
      <alignment horizontal="center" vertical="center" wrapText="1"/>
    </xf>
    <xf numFmtId="0" fontId="10" fillId="0" borderId="9" xfId="368" applyNumberFormat="1" applyFont="1" applyBorder="1" applyAlignment="1">
      <alignment vertical="top" wrapText="1"/>
    </xf>
    <xf numFmtId="0" fontId="97" fillId="0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169" fontId="77" fillId="28" borderId="0" xfId="0" applyNumberFormat="1" applyFont="1" applyFill="1" applyBorder="1" applyAlignment="1">
      <alignment horizontal="left" wrapText="1"/>
    </xf>
    <xf numFmtId="0" fontId="78" fillId="28" borderId="0" xfId="0" applyFont="1" applyFill="1" applyBorder="1" applyAlignment="1">
      <alignment horizontal="center"/>
    </xf>
    <xf numFmtId="0" fontId="74" fillId="28" borderId="0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 vertical="center" wrapText="1"/>
    </xf>
    <xf numFmtId="0" fontId="73" fillId="28" borderId="17" xfId="0" applyFont="1" applyFill="1" applyBorder="1" applyAlignment="1">
      <alignment horizontal="left" vertical="center" wrapText="1"/>
    </xf>
    <xf numFmtId="0" fontId="73" fillId="28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10" fillId="28" borderId="0" xfId="0" applyNumberFormat="1" applyFont="1" applyFill="1" applyBorder="1" applyAlignment="1">
      <alignment horizontal="center" wrapText="1"/>
    </xf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91" fillId="28" borderId="0" xfId="0" applyFont="1" applyFill="1" applyBorder="1" applyAlignment="1">
      <alignment horizontal="center"/>
    </xf>
    <xf numFmtId="0" fontId="74" fillId="28" borderId="0" xfId="245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28" borderId="3" xfId="245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left" wrapText="1"/>
    </xf>
    <xf numFmtId="0" fontId="92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169" fontId="92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right" vertical="center"/>
    </xf>
    <xf numFmtId="169" fontId="77" fillId="28" borderId="0" xfId="0" applyNumberFormat="1" applyFont="1" applyFill="1" applyBorder="1" applyAlignment="1">
      <alignment horizontal="center" wrapText="1"/>
    </xf>
    <xf numFmtId="169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horizontal="center"/>
    </xf>
    <xf numFmtId="0" fontId="10" fillId="28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center" vertical="center" wrapText="1"/>
    </xf>
    <xf numFmtId="176" fontId="77" fillId="0" borderId="16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vertical="center"/>
    </xf>
    <xf numFmtId="0" fontId="6" fillId="28" borderId="15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177" fontId="77" fillId="28" borderId="3" xfId="0" applyNumberFormat="1" applyFont="1" applyFill="1" applyBorder="1" applyAlignment="1">
      <alignment horizontal="center" vertical="center" wrapText="1"/>
    </xf>
    <xf numFmtId="176" fontId="77" fillId="28" borderId="3" xfId="0" applyNumberFormat="1" applyFont="1" applyFill="1" applyBorder="1" applyAlignment="1">
      <alignment horizontal="center" vertical="center" wrapText="1"/>
    </xf>
    <xf numFmtId="176" fontId="77" fillId="28" borderId="15" xfId="0" applyNumberFormat="1" applyFont="1" applyFill="1" applyBorder="1" applyAlignment="1">
      <alignment horizontal="center" vertical="center" wrapText="1"/>
    </xf>
    <xf numFmtId="176" fontId="77" fillId="28" borderId="17" xfId="0" applyNumberFormat="1" applyFont="1" applyFill="1" applyBorder="1" applyAlignment="1">
      <alignment horizontal="center" vertical="center" wrapText="1"/>
    </xf>
    <xf numFmtId="176" fontId="77" fillId="28" borderId="16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73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center" vertical="center"/>
    </xf>
    <xf numFmtId="3" fontId="73" fillId="28" borderId="3" xfId="0" applyNumberFormat="1" applyFont="1" applyFill="1" applyBorder="1" applyAlignment="1">
      <alignment horizontal="center" vertical="center" wrapText="1"/>
    </xf>
    <xf numFmtId="177" fontId="77" fillId="28" borderId="15" xfId="206" applyNumberFormat="1" applyFont="1" applyFill="1" applyBorder="1" applyAlignment="1">
      <alignment horizontal="right" vertical="center" wrapText="1"/>
    </xf>
    <xf numFmtId="177" fontId="77" fillId="28" borderId="16" xfId="206" applyNumberFormat="1" applyFont="1" applyFill="1" applyBorder="1" applyAlignment="1">
      <alignment horizontal="right" vertical="center" wrapText="1"/>
    </xf>
    <xf numFmtId="177" fontId="73" fillId="28" borderId="15" xfId="206" applyNumberFormat="1" applyFont="1" applyFill="1" applyBorder="1" applyAlignment="1">
      <alignment horizontal="right" vertical="center" wrapText="1"/>
    </xf>
    <xf numFmtId="177" fontId="73" fillId="28" borderId="16" xfId="206" applyNumberFormat="1" applyFont="1" applyFill="1" applyBorder="1" applyAlignment="1">
      <alignment horizontal="right" vertical="center" wrapText="1"/>
    </xf>
    <xf numFmtId="177" fontId="77" fillId="28" borderId="17" xfId="0" applyNumberFormat="1" applyFont="1" applyFill="1" applyBorder="1" applyAlignment="1">
      <alignment horizontal="center" vertical="center" wrapText="1"/>
    </xf>
    <xf numFmtId="176" fontId="73" fillId="28" borderId="15" xfId="0" applyNumberFormat="1" applyFont="1" applyFill="1" applyBorder="1" applyAlignment="1">
      <alignment horizontal="center" vertical="center" wrapText="1"/>
    </xf>
    <xf numFmtId="176" fontId="73" fillId="28" borderId="17" xfId="0" applyNumberFormat="1" applyFont="1" applyFill="1" applyBorder="1" applyAlignment="1">
      <alignment horizontal="center" vertical="center" wrapText="1"/>
    </xf>
    <xf numFmtId="176" fontId="73" fillId="28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7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176" fontId="73" fillId="28" borderId="3" xfId="0" applyNumberFormat="1" applyFont="1" applyFill="1" applyBorder="1" applyAlignment="1">
      <alignment horizontal="center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77" fillId="28" borderId="17" xfId="0" applyFont="1" applyFill="1" applyBorder="1" applyAlignment="1">
      <alignment horizontal="center" vertical="center" wrapText="1"/>
    </xf>
    <xf numFmtId="176" fontId="73" fillId="28" borderId="0" xfId="0" applyNumberFormat="1" applyFont="1" applyFill="1" applyBorder="1" applyAlignment="1">
      <alignment horizontal="center" vertical="center" wrapText="1"/>
    </xf>
    <xf numFmtId="176" fontId="77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7" fillId="28" borderId="0" xfId="0" applyFont="1" applyFill="1" applyBorder="1" applyAlignment="1">
      <alignment horizontal="justify" vertical="center" wrapText="1" shrinkToFit="1"/>
    </xf>
    <xf numFmtId="2" fontId="77" fillId="28" borderId="14" xfId="0" applyNumberFormat="1" applyFont="1" applyFill="1" applyBorder="1" applyAlignment="1">
      <alignment horizontal="center" vertical="center" wrapText="1"/>
    </xf>
    <xf numFmtId="2" fontId="77" fillId="28" borderId="19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 shrinkToFit="1"/>
    </xf>
    <xf numFmtId="0" fontId="77" fillId="28" borderId="18" xfId="0" applyFont="1" applyFill="1" applyBorder="1" applyAlignment="1">
      <alignment horizontal="center" vertical="center" wrapText="1" shrinkToFit="1"/>
    </xf>
    <xf numFmtId="0" fontId="77" fillId="28" borderId="21" xfId="0" applyFont="1" applyFill="1" applyBorder="1" applyAlignment="1">
      <alignment horizontal="center" vertical="center" wrapText="1" shrinkToFit="1"/>
    </xf>
    <xf numFmtId="0" fontId="77" fillId="28" borderId="24" xfId="0" applyFont="1" applyFill="1" applyBorder="1" applyAlignment="1">
      <alignment horizontal="center" vertical="center" wrapText="1" shrinkToFit="1"/>
    </xf>
    <xf numFmtId="0" fontId="77" fillId="28" borderId="0" xfId="0" applyFont="1" applyFill="1" applyBorder="1" applyAlignment="1">
      <alignment horizontal="center" vertical="center" wrapText="1" shrinkToFit="1"/>
    </xf>
    <xf numFmtId="0" fontId="77" fillId="28" borderId="25" xfId="0" applyFont="1" applyFill="1" applyBorder="1" applyAlignment="1">
      <alignment horizontal="center" vertical="center" wrapText="1" shrinkToFit="1"/>
    </xf>
    <xf numFmtId="0" fontId="77" fillId="28" borderId="22" xfId="0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horizontal="center" vertical="center" wrapText="1" shrinkToFit="1"/>
    </xf>
    <xf numFmtId="0" fontId="77" fillId="28" borderId="23" xfId="0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horizontal="right" vertical="center"/>
    </xf>
    <xf numFmtId="2" fontId="77" fillId="28" borderId="15" xfId="0" applyNumberFormat="1" applyFont="1" applyFill="1" applyBorder="1" applyAlignment="1">
      <alignment horizontal="center" vertical="center" wrapText="1"/>
    </xf>
    <xf numFmtId="2" fontId="77" fillId="28" borderId="17" xfId="0" applyNumberFormat="1" applyFont="1" applyFill="1" applyBorder="1" applyAlignment="1">
      <alignment horizontal="center" vertical="center" wrapText="1"/>
    </xf>
    <xf numFmtId="2" fontId="77" fillId="28" borderId="16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176" fontId="77" fillId="0" borderId="3" xfId="0" applyNumberFormat="1" applyFont="1" applyFill="1" applyBorder="1" applyAlignment="1">
      <alignment horizontal="center" vertical="center" wrapText="1"/>
    </xf>
    <xf numFmtId="0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left" vertical="justify"/>
    </xf>
    <xf numFmtId="0" fontId="77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0" fontId="77" fillId="28" borderId="0" xfId="0" applyFont="1" applyFill="1" applyAlignment="1">
      <alignment horizontal="right" vertical="center"/>
    </xf>
    <xf numFmtId="0" fontId="77" fillId="28" borderId="14" xfId="0" applyFont="1" applyFill="1" applyBorder="1" applyAlignment="1">
      <alignment horizontal="center" vertical="center" wrapText="1" shrinkToFit="1"/>
    </xf>
    <xf numFmtId="0" fontId="77" fillId="28" borderId="26" xfId="0" applyFont="1" applyFill="1" applyBorder="1" applyAlignment="1">
      <alignment horizontal="center" vertical="center" wrapText="1" shrinkToFit="1"/>
    </xf>
    <xf numFmtId="0" fontId="77" fillId="28" borderId="19" xfId="0" applyFont="1" applyFill="1" applyBorder="1" applyAlignment="1">
      <alignment horizontal="center" vertical="center" wrapText="1" shrinkToFit="1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73" fillId="28" borderId="15" xfId="0" applyFont="1" applyFill="1" applyBorder="1" applyAlignment="1">
      <alignment horizontal="left" vertical="center" wrapText="1" shrinkToFit="1"/>
    </xf>
    <xf numFmtId="0" fontId="73" fillId="28" borderId="17" xfId="0" applyFont="1" applyFill="1" applyBorder="1" applyAlignment="1">
      <alignment horizontal="left" vertical="center" wrapText="1" shrinkToFit="1"/>
    </xf>
    <xf numFmtId="0" fontId="73" fillId="28" borderId="16" xfId="0" applyFont="1" applyFill="1" applyBorder="1" applyAlignment="1">
      <alignment horizontal="left" vertical="center" wrapText="1" shrinkToFit="1"/>
    </xf>
    <xf numFmtId="0" fontId="77" fillId="28" borderId="15" xfId="0" applyNumberFormat="1" applyFont="1" applyFill="1" applyBorder="1" applyAlignment="1">
      <alignment horizontal="left" vertical="center" wrapText="1" shrinkToFit="1"/>
    </xf>
    <xf numFmtId="0" fontId="77" fillId="28" borderId="17" xfId="0" applyNumberFormat="1" applyFont="1" applyFill="1" applyBorder="1" applyAlignment="1">
      <alignment horizontal="left" vertical="center" wrapText="1" shrinkToFit="1"/>
    </xf>
    <xf numFmtId="0" fontId="77" fillId="28" borderId="16" xfId="0" applyNumberFormat="1" applyFont="1" applyFill="1" applyBorder="1" applyAlignment="1">
      <alignment horizontal="left" vertical="center" wrapText="1" shrinkToFit="1"/>
    </xf>
    <xf numFmtId="178" fontId="73" fillId="28" borderId="15" xfId="0" applyNumberFormat="1" applyFont="1" applyFill="1" applyBorder="1" applyAlignment="1">
      <alignment horizontal="center" vertical="center" wrapText="1"/>
    </xf>
    <xf numFmtId="178" fontId="73" fillId="28" borderId="17" xfId="0" applyNumberFormat="1" applyFont="1" applyFill="1" applyBorder="1" applyAlignment="1">
      <alignment horizontal="center" vertical="center" wrapText="1"/>
    </xf>
    <xf numFmtId="178" fontId="73" fillId="28" borderId="16" xfId="0" applyNumberFormat="1" applyFont="1" applyFill="1" applyBorder="1" applyAlignment="1">
      <alignment horizontal="center" vertical="center" wrapText="1"/>
    </xf>
    <xf numFmtId="178" fontId="77" fillId="28" borderId="15" xfId="0" applyNumberFormat="1" applyFont="1" applyFill="1" applyBorder="1" applyAlignment="1">
      <alignment horizontal="center" vertical="center" wrapText="1"/>
    </xf>
    <xf numFmtId="178" fontId="77" fillId="28" borderId="17" xfId="0" applyNumberFormat="1" applyFont="1" applyFill="1" applyBorder="1" applyAlignment="1">
      <alignment horizontal="center" vertical="center" wrapText="1"/>
    </xf>
    <xf numFmtId="178" fontId="77" fillId="28" borderId="16" xfId="0" applyNumberFormat="1" applyFont="1" applyFill="1" applyBorder="1" applyAlignment="1">
      <alignment horizontal="center" vertical="center" wrapText="1"/>
    </xf>
    <xf numFmtId="3" fontId="77" fillId="28" borderId="15" xfId="0" applyNumberFormat="1" applyFont="1" applyFill="1" applyBorder="1" applyAlignment="1">
      <alignment horizontal="center" vertical="center" wrapText="1" shrinkToFit="1"/>
    </xf>
    <xf numFmtId="3" fontId="77" fillId="28" borderId="16" xfId="0" applyNumberFormat="1" applyFont="1" applyFill="1" applyBorder="1" applyAlignment="1">
      <alignment horizontal="center" vertical="center" wrapText="1" shrinkToFit="1"/>
    </xf>
    <xf numFmtId="0" fontId="77" fillId="28" borderId="3" xfId="0" applyFont="1" applyFill="1" applyBorder="1" applyAlignment="1">
      <alignment horizontal="center" vertical="center" wrapText="1" shrinkToFit="1"/>
    </xf>
    <xf numFmtId="49" fontId="77" fillId="28" borderId="15" xfId="0" applyNumberFormat="1" applyFont="1" applyFill="1" applyBorder="1" applyAlignment="1">
      <alignment horizontal="left" vertical="center" wrapText="1"/>
    </xf>
    <xf numFmtId="49" fontId="77" fillId="28" borderId="17" xfId="0" applyNumberFormat="1" applyFont="1" applyFill="1" applyBorder="1" applyAlignment="1">
      <alignment horizontal="left" vertical="center" wrapText="1"/>
    </xf>
    <xf numFmtId="49" fontId="77" fillId="28" borderId="16" xfId="0" applyNumberFormat="1" applyFont="1" applyFill="1" applyBorder="1" applyAlignment="1">
      <alignment horizontal="left" vertical="center" wrapText="1"/>
    </xf>
    <xf numFmtId="0" fontId="77" fillId="28" borderId="15" xfId="0" applyNumberFormat="1" applyFont="1" applyFill="1" applyBorder="1" applyAlignment="1">
      <alignment horizontal="center" vertical="center" wrapText="1" shrinkToFit="1"/>
    </xf>
    <xf numFmtId="0" fontId="77" fillId="28" borderId="16" xfId="0" applyNumberFormat="1" applyFont="1" applyFill="1" applyBorder="1" applyAlignment="1">
      <alignment horizontal="center" vertical="center" wrapText="1" shrinkToFit="1"/>
    </xf>
    <xf numFmtId="0" fontId="77" fillId="28" borderId="15" xfId="0" applyNumberFormat="1" applyFont="1" applyFill="1" applyBorder="1" applyAlignment="1">
      <alignment horizontal="center" vertical="center" wrapText="1"/>
    </xf>
    <xf numFmtId="0" fontId="77" fillId="28" borderId="17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left" vertical="center" wrapText="1"/>
    </xf>
    <xf numFmtId="0" fontId="77" fillId="28" borderId="17" xfId="0" applyNumberFormat="1" applyFont="1" applyFill="1" applyBorder="1" applyAlignment="1">
      <alignment horizontal="left" vertical="center" wrapText="1"/>
    </xf>
    <xf numFmtId="0" fontId="77" fillId="28" borderId="16" xfId="0" applyNumberFormat="1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center" vertical="center" wrapText="1" shrinkToFit="1"/>
    </xf>
    <xf numFmtId="0" fontId="77" fillId="28" borderId="16" xfId="0" applyFont="1" applyFill="1" applyBorder="1" applyAlignment="1">
      <alignment horizontal="center" vertical="center" wrapText="1" shrinkToFit="1"/>
    </xf>
    <xf numFmtId="0" fontId="77" fillId="28" borderId="16" xfId="0" applyNumberFormat="1" applyFont="1" applyFill="1" applyBorder="1" applyAlignment="1">
      <alignment horizontal="center" vertical="center" wrapText="1"/>
    </xf>
    <xf numFmtId="168" fontId="73" fillId="28" borderId="0" xfId="0" applyNumberFormat="1" applyFont="1" applyFill="1" applyBorder="1" applyAlignment="1">
      <alignment horizontal="center"/>
    </xf>
    <xf numFmtId="3" fontId="77" fillId="28" borderId="3" xfId="0" applyNumberFormat="1" applyFont="1" applyFill="1" applyBorder="1" applyAlignment="1">
      <alignment horizontal="left" vertical="center" wrapText="1"/>
    </xf>
    <xf numFmtId="3" fontId="73" fillId="28" borderId="3" xfId="0" applyNumberFormat="1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/>
    </xf>
    <xf numFmtId="0" fontId="73" fillId="28" borderId="17" xfId="0" applyFont="1" applyFill="1" applyBorder="1" applyAlignment="1">
      <alignment horizontal="left"/>
    </xf>
    <xf numFmtId="0" fontId="73" fillId="28" borderId="16" xfId="0" applyFont="1" applyFill="1" applyBorder="1" applyAlignment="1">
      <alignment horizontal="left"/>
    </xf>
    <xf numFmtId="3" fontId="77" fillId="0" borderId="3" xfId="0" applyNumberFormat="1" applyFont="1" applyFill="1" applyBorder="1" applyAlignment="1">
      <alignment horizontal="left" vertical="center" wrapText="1"/>
    </xf>
    <xf numFmtId="49" fontId="77" fillId="28" borderId="15" xfId="0" applyNumberFormat="1" applyFont="1" applyFill="1" applyBorder="1" applyAlignment="1">
      <alignment horizontal="center" vertical="center" wrapText="1"/>
    </xf>
    <xf numFmtId="49" fontId="77" fillId="28" borderId="16" xfId="0" applyNumberFormat="1" applyFont="1" applyFill="1" applyBorder="1" applyAlignment="1">
      <alignment horizontal="center" vertical="center" wrapText="1"/>
    </xf>
    <xf numFmtId="0" fontId="73" fillId="28" borderId="15" xfId="0" applyNumberFormat="1" applyFont="1" applyFill="1" applyBorder="1" applyAlignment="1">
      <alignment horizontal="left" vertical="center" wrapText="1" shrinkToFit="1"/>
    </xf>
    <xf numFmtId="0" fontId="73" fillId="28" borderId="17" xfId="0" applyNumberFormat="1" applyFont="1" applyFill="1" applyBorder="1" applyAlignment="1">
      <alignment horizontal="left" vertical="center" wrapText="1" shrinkToFit="1"/>
    </xf>
    <xf numFmtId="0" fontId="73" fillId="28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9"/>
  <sheetViews>
    <sheetView topLeftCell="A22" zoomScale="63" zoomScaleNormal="63" zoomScaleSheetLayoutView="50" workbookViewId="0">
      <selection activeCell="D21" sqref="D21"/>
    </sheetView>
  </sheetViews>
  <sheetFormatPr defaultRowHeight="18"/>
  <cols>
    <col min="1" max="1" width="98.5546875" style="2" customWidth="1"/>
    <col min="2" max="2" width="14.88671875" style="4" customWidth="1"/>
    <col min="3" max="7" width="22.44140625" style="4" customWidth="1"/>
    <col min="8" max="8" width="25.77734375" style="4" customWidth="1"/>
    <col min="9" max="9" width="31.88671875" style="4" customWidth="1"/>
    <col min="10" max="16384" width="8.88671875" style="2"/>
  </cols>
  <sheetData>
    <row r="1" spans="1:9" ht="30">
      <c r="A1" s="323" t="s">
        <v>99</v>
      </c>
      <c r="B1" s="323"/>
      <c r="C1" s="323"/>
      <c r="D1" s="323"/>
      <c r="E1" s="323"/>
      <c r="F1" s="323"/>
      <c r="G1" s="323"/>
      <c r="H1" s="323"/>
      <c r="I1" s="323"/>
    </row>
    <row r="2" spans="1:9" ht="30">
      <c r="A2" s="323" t="s">
        <v>271</v>
      </c>
      <c r="B2" s="323"/>
      <c r="C2" s="323"/>
      <c r="D2" s="323"/>
      <c r="E2" s="323"/>
      <c r="F2" s="323"/>
      <c r="G2" s="323"/>
      <c r="H2" s="323"/>
      <c r="I2" s="323"/>
    </row>
    <row r="3" spans="1:9" ht="30">
      <c r="A3" s="323" t="s">
        <v>295</v>
      </c>
      <c r="B3" s="323"/>
      <c r="C3" s="323"/>
      <c r="D3" s="323"/>
      <c r="E3" s="323"/>
      <c r="F3" s="323"/>
      <c r="G3" s="323"/>
      <c r="H3" s="323"/>
      <c r="I3" s="323"/>
    </row>
    <row r="4" spans="1:9" ht="30">
      <c r="A4" s="323" t="s">
        <v>267</v>
      </c>
      <c r="B4" s="323"/>
      <c r="C4" s="323"/>
      <c r="D4" s="323"/>
      <c r="E4" s="323"/>
      <c r="F4" s="323"/>
      <c r="G4" s="323"/>
      <c r="H4" s="323"/>
      <c r="I4" s="323"/>
    </row>
    <row r="5" spans="1:9">
      <c r="B5" s="105"/>
      <c r="C5" s="105"/>
      <c r="D5" s="105"/>
      <c r="E5" s="105"/>
      <c r="F5" s="105"/>
      <c r="G5" s="105"/>
      <c r="H5" s="105"/>
      <c r="I5" s="105"/>
    </row>
    <row r="6" spans="1:9">
      <c r="B6" s="105"/>
      <c r="C6" s="105"/>
      <c r="D6" s="105"/>
      <c r="E6" s="105"/>
      <c r="F6" s="105"/>
      <c r="G6" s="105"/>
      <c r="H6" s="105"/>
      <c r="I6" s="105"/>
    </row>
    <row r="7" spans="1:9" ht="29.25" customHeight="1">
      <c r="A7" s="154"/>
      <c r="B7" s="153"/>
      <c r="C7" s="153"/>
      <c r="D7" s="153"/>
      <c r="E7" s="153"/>
      <c r="F7" s="153"/>
      <c r="G7" s="153"/>
      <c r="H7" s="81" t="s">
        <v>197</v>
      </c>
    </row>
    <row r="8" spans="1:9" ht="37.5" customHeight="1">
      <c r="A8" s="328" t="s">
        <v>60</v>
      </c>
      <c r="B8" s="328"/>
      <c r="C8" s="328"/>
      <c r="D8" s="328"/>
      <c r="E8" s="328"/>
      <c r="F8" s="328"/>
      <c r="G8" s="328"/>
      <c r="H8" s="328"/>
      <c r="I8" s="328"/>
    </row>
    <row r="9" spans="1:9" ht="22.5" customHeight="1">
      <c r="A9" s="151"/>
      <c r="B9" s="141"/>
      <c r="C9" s="141"/>
      <c r="D9" s="141"/>
      <c r="E9" s="141"/>
      <c r="F9" s="141"/>
      <c r="G9" s="141"/>
      <c r="H9" s="141" t="s">
        <v>263</v>
      </c>
      <c r="I9" s="141"/>
    </row>
    <row r="10" spans="1:9" ht="55.5" customHeight="1">
      <c r="A10" s="330" t="s">
        <v>114</v>
      </c>
      <c r="B10" s="329" t="s">
        <v>7</v>
      </c>
      <c r="C10" s="329" t="s">
        <v>159</v>
      </c>
      <c r="D10" s="329"/>
      <c r="E10" s="330" t="s">
        <v>270</v>
      </c>
      <c r="F10" s="330"/>
      <c r="G10" s="330"/>
      <c r="H10" s="330"/>
      <c r="I10" s="330"/>
    </row>
    <row r="11" spans="1:9" ht="108" customHeight="1">
      <c r="A11" s="330"/>
      <c r="B11" s="329"/>
      <c r="C11" s="312" t="s">
        <v>292</v>
      </c>
      <c r="D11" s="280" t="s">
        <v>293</v>
      </c>
      <c r="E11" s="312" t="s">
        <v>108</v>
      </c>
      <c r="F11" s="157" t="s">
        <v>104</v>
      </c>
      <c r="G11" s="160" t="s">
        <v>111</v>
      </c>
      <c r="H11" s="160" t="s">
        <v>209</v>
      </c>
      <c r="I11" s="157" t="s">
        <v>110</v>
      </c>
    </row>
    <row r="12" spans="1:9" ht="24.75" customHeight="1">
      <c r="A12" s="155">
        <v>1</v>
      </c>
      <c r="B12" s="157">
        <v>2</v>
      </c>
      <c r="C12" s="155">
        <v>3</v>
      </c>
      <c r="D12" s="157">
        <v>4</v>
      </c>
      <c r="E12" s="155">
        <v>5</v>
      </c>
      <c r="F12" s="157">
        <v>6</v>
      </c>
      <c r="G12" s="155">
        <v>7</v>
      </c>
      <c r="H12" s="157">
        <v>8</v>
      </c>
      <c r="I12" s="155">
        <v>9</v>
      </c>
    </row>
    <row r="13" spans="1:9" s="49" customFormat="1" ht="32.25" customHeight="1">
      <c r="A13" s="331" t="s">
        <v>109</v>
      </c>
      <c r="B13" s="331"/>
      <c r="C13" s="331"/>
      <c r="D13" s="331"/>
      <c r="E13" s="331"/>
      <c r="F13" s="331"/>
      <c r="G13" s="331"/>
      <c r="H13" s="331"/>
      <c r="I13" s="331"/>
    </row>
    <row r="14" spans="1:9" s="49" customFormat="1" ht="32.25" customHeight="1">
      <c r="A14" s="236" t="s">
        <v>90</v>
      </c>
      <c r="B14" s="56">
        <v>1000</v>
      </c>
      <c r="C14" s="260">
        <v>473.9</v>
      </c>
      <c r="D14" s="260">
        <v>790.9</v>
      </c>
      <c r="E14" s="260">
        <v>925.3</v>
      </c>
      <c r="F14" s="260">
        <v>790.9</v>
      </c>
      <c r="G14" s="109">
        <f t="shared" ref="G14:G16" si="0">IF(F14="(    )",0,F14)-IF(E14="(    )",0,E14)</f>
        <v>-134.39999999999998</v>
      </c>
      <c r="H14" s="109">
        <f t="shared" ref="H14:H16" si="1">IF(IF(E14="(    )",0,E14)=0,0,IF(F14="(    )",0,F14)/IF(E14="(    )",0,E14))*100</f>
        <v>85.474981087214957</v>
      </c>
      <c r="I14" s="58"/>
    </row>
    <row r="15" spans="1:9" s="49" customFormat="1" ht="32.25" customHeight="1">
      <c r="A15" s="236" t="s">
        <v>82</v>
      </c>
      <c r="B15" s="56">
        <v>1010</v>
      </c>
      <c r="C15" s="260">
        <f>SUM(C16:C23)</f>
        <v>-1185.7000000000003</v>
      </c>
      <c r="D15" s="260">
        <f t="shared" ref="D15:F15" si="2">SUM(D16:D23)</f>
        <v>-1613.8999999999999</v>
      </c>
      <c r="E15" s="260">
        <f t="shared" si="2"/>
        <v>-1648.9000000000003</v>
      </c>
      <c r="F15" s="260">
        <f t="shared" si="2"/>
        <v>-1613.8999999999999</v>
      </c>
      <c r="G15" s="109">
        <f t="shared" si="0"/>
        <v>35.000000000000455</v>
      </c>
      <c r="H15" s="109">
        <f t="shared" si="1"/>
        <v>97.877372793983838</v>
      </c>
      <c r="I15" s="58"/>
    </row>
    <row r="16" spans="1:9" ht="32.25" customHeight="1">
      <c r="A16" s="237" t="s">
        <v>174</v>
      </c>
      <c r="B16" s="60">
        <v>1011</v>
      </c>
      <c r="C16" s="103">
        <v>-5</v>
      </c>
      <c r="D16" s="103">
        <v>-24.8</v>
      </c>
      <c r="E16" s="103">
        <v>-35</v>
      </c>
      <c r="F16" s="103">
        <v>-24.8</v>
      </c>
      <c r="G16" s="110">
        <f t="shared" si="0"/>
        <v>10.199999999999999</v>
      </c>
      <c r="H16" s="110">
        <f t="shared" si="1"/>
        <v>70.857142857142861</v>
      </c>
      <c r="I16" s="62"/>
    </row>
    <row r="17" spans="1:9" ht="32.25" customHeight="1">
      <c r="A17" s="237" t="s">
        <v>245</v>
      </c>
      <c r="B17" s="60">
        <v>1012</v>
      </c>
      <c r="C17" s="103">
        <v>-546.20000000000005</v>
      </c>
      <c r="D17" s="103">
        <v>-683.3</v>
      </c>
      <c r="E17" s="103">
        <v>-810</v>
      </c>
      <c r="F17" s="103">
        <v>-683.3</v>
      </c>
      <c r="G17" s="110">
        <f t="shared" ref="G17" si="3">IF(F17="(    )",0,F17)-IF(E17="(    )",0,E17)</f>
        <v>126.70000000000005</v>
      </c>
      <c r="H17" s="110">
        <f t="shared" ref="H17" si="4">IF(IF(E17="(    )",0,E17)=0,0,IF(F17="(    )",0,F17)/IF(E17="(    )",0,E17))*100</f>
        <v>84.358024691358025</v>
      </c>
      <c r="I17" s="62"/>
    </row>
    <row r="18" spans="1:9" ht="32.25" customHeight="1">
      <c r="A18" s="237" t="s">
        <v>175</v>
      </c>
      <c r="B18" s="60">
        <v>1013</v>
      </c>
      <c r="C18" s="103">
        <v>-124.2</v>
      </c>
      <c r="D18" s="103">
        <v>-192.6</v>
      </c>
      <c r="E18" s="103">
        <v>-201.9</v>
      </c>
      <c r="F18" s="103">
        <v>-192.6</v>
      </c>
      <c r="G18" s="110">
        <f t="shared" ref="G18:G81" si="5">IF(F18="(    )",0,F18)-IF(E18="(    )",0,E18)</f>
        <v>9.3000000000000114</v>
      </c>
      <c r="H18" s="110">
        <f t="shared" ref="H18:H80" si="6">IF(IF(E18="(    )",0,E18)=0,0,IF(F18="(    )",0,F18)/IF(E18="(    )",0,E18))*100</f>
        <v>95.393759286775619</v>
      </c>
      <c r="I18" s="62"/>
    </row>
    <row r="19" spans="1:9" ht="32.25" customHeight="1">
      <c r="A19" s="237" t="s">
        <v>4</v>
      </c>
      <c r="B19" s="60">
        <v>1014</v>
      </c>
      <c r="C19" s="103">
        <v>-198.7</v>
      </c>
      <c r="D19" s="103">
        <v>-325</v>
      </c>
      <c r="E19" s="103">
        <v>-265.89999999999998</v>
      </c>
      <c r="F19" s="103">
        <v>-325</v>
      </c>
      <c r="G19" s="110">
        <f t="shared" si="5"/>
        <v>-59.100000000000023</v>
      </c>
      <c r="H19" s="110">
        <f t="shared" si="6"/>
        <v>122.22640090259497</v>
      </c>
      <c r="I19" s="62"/>
    </row>
    <row r="20" spans="1:9" ht="32.25" customHeight="1">
      <c r="A20" s="237" t="s">
        <v>5</v>
      </c>
      <c r="B20" s="60">
        <v>1015</v>
      </c>
      <c r="C20" s="103">
        <v>-44.6</v>
      </c>
      <c r="D20" s="103">
        <v>-68</v>
      </c>
      <c r="E20" s="103">
        <v>-58.4</v>
      </c>
      <c r="F20" s="103">
        <v>-68</v>
      </c>
      <c r="G20" s="110">
        <f t="shared" si="5"/>
        <v>-9.6000000000000014</v>
      </c>
      <c r="H20" s="110">
        <f t="shared" si="6"/>
        <v>116.43835616438356</v>
      </c>
      <c r="I20" s="62"/>
    </row>
    <row r="21" spans="1:9" s="238" customFormat="1" ht="42">
      <c r="A21" s="237" t="s">
        <v>176</v>
      </c>
      <c r="B21" s="235">
        <v>1016</v>
      </c>
      <c r="C21" s="103" t="s">
        <v>137</v>
      </c>
      <c r="D21" s="103">
        <v>-2.4</v>
      </c>
      <c r="E21" s="103">
        <v>-5</v>
      </c>
      <c r="F21" s="103">
        <v>-2.4</v>
      </c>
      <c r="G21" s="110">
        <f t="shared" si="5"/>
        <v>2.6</v>
      </c>
      <c r="H21" s="110">
        <f t="shared" si="6"/>
        <v>48</v>
      </c>
      <c r="I21" s="159"/>
    </row>
    <row r="22" spans="1:9" s="1" customFormat="1" ht="32.25" customHeight="1">
      <c r="A22" s="237" t="s">
        <v>177</v>
      </c>
      <c r="B22" s="235">
        <v>1017</v>
      </c>
      <c r="C22" s="103">
        <v>-116.1</v>
      </c>
      <c r="D22" s="103">
        <v>-164.6</v>
      </c>
      <c r="E22" s="103">
        <v>-115.9</v>
      </c>
      <c r="F22" s="103">
        <v>-164.6</v>
      </c>
      <c r="G22" s="110">
        <f t="shared" si="5"/>
        <v>-48.699999999999989</v>
      </c>
      <c r="H22" s="110">
        <f t="shared" si="6"/>
        <v>142.01898188093182</v>
      </c>
      <c r="I22" s="159"/>
    </row>
    <row r="23" spans="1:9" ht="32.25" customHeight="1">
      <c r="A23" s="237" t="s">
        <v>178</v>
      </c>
      <c r="B23" s="60">
        <v>1018</v>
      </c>
      <c r="C23" s="103">
        <f>-'Розшифровка фінрезультати'!C6</f>
        <v>-150.9</v>
      </c>
      <c r="D23" s="103">
        <f>-'Розшифровка фінрезультати'!E6</f>
        <v>-153.20000000000002</v>
      </c>
      <c r="E23" s="103">
        <f>-'Розшифровка фінрезультати'!D6</f>
        <v>-156.80000000000001</v>
      </c>
      <c r="F23" s="103">
        <f>-'Розшифровка фінрезультати'!E6</f>
        <v>-153.20000000000002</v>
      </c>
      <c r="G23" s="110">
        <f t="shared" si="5"/>
        <v>3.5999999999999943</v>
      </c>
      <c r="H23" s="110">
        <f t="shared" si="6"/>
        <v>97.704081632653057</v>
      </c>
      <c r="I23" s="62"/>
    </row>
    <row r="24" spans="1:9" s="49" customFormat="1" ht="32.25" customHeight="1">
      <c r="A24" s="236" t="s">
        <v>10</v>
      </c>
      <c r="B24" s="56">
        <v>1020</v>
      </c>
      <c r="C24" s="260">
        <f>SUM(C14,C15)</f>
        <v>-711.8000000000003</v>
      </c>
      <c r="D24" s="260">
        <f t="shared" ref="D24:F24" si="7">SUM(D14,D15)</f>
        <v>-822.99999999999989</v>
      </c>
      <c r="E24" s="260">
        <f t="shared" si="7"/>
        <v>-723.60000000000036</v>
      </c>
      <c r="F24" s="260">
        <f t="shared" si="7"/>
        <v>-822.99999999999989</v>
      </c>
      <c r="G24" s="109">
        <f t="shared" si="5"/>
        <v>-99.399999999999523</v>
      </c>
      <c r="H24" s="109">
        <f t="shared" si="6"/>
        <v>113.73687119955768</v>
      </c>
      <c r="I24" s="58"/>
    </row>
    <row r="25" spans="1:9" s="49" customFormat="1" ht="32.25" customHeight="1">
      <c r="A25" s="236" t="s">
        <v>96</v>
      </c>
      <c r="B25" s="56">
        <v>1030</v>
      </c>
      <c r="C25" s="260">
        <f>SUM(C26:C43,C45)</f>
        <v>-299.59999999999997</v>
      </c>
      <c r="D25" s="260">
        <f t="shared" ref="D25:F25" si="8">SUM(D26:D43,D45)</f>
        <v>-414.8</v>
      </c>
      <c r="E25" s="260">
        <f t="shared" si="8"/>
        <v>-335</v>
      </c>
      <c r="F25" s="260">
        <f t="shared" si="8"/>
        <v>-414.8</v>
      </c>
      <c r="G25" s="109">
        <f t="shared" si="5"/>
        <v>-79.800000000000011</v>
      </c>
      <c r="H25" s="109">
        <f t="shared" si="6"/>
        <v>123.82089552238807</v>
      </c>
      <c r="I25" s="58"/>
    </row>
    <row r="26" spans="1:9" s="44" customFormat="1" ht="32.25" customHeight="1">
      <c r="A26" s="158" t="s">
        <v>64</v>
      </c>
      <c r="B26" s="60">
        <v>1031</v>
      </c>
      <c r="C26" s="103">
        <f>-'6.2. Інша інфо_2'!R9</f>
        <v>-6.6</v>
      </c>
      <c r="D26" s="103">
        <f>-'6.2. Інша інфо_2'!X9</f>
        <v>-17.100000000000001</v>
      </c>
      <c r="E26" s="311">
        <f>-'6.2. Інша інфо_2'!U9</f>
        <v>-8</v>
      </c>
      <c r="F26" s="103">
        <f>-'6.2. Інша інфо_2'!X9</f>
        <v>-17.100000000000001</v>
      </c>
      <c r="G26" s="110">
        <f t="shared" si="5"/>
        <v>-9.1000000000000014</v>
      </c>
      <c r="H26" s="110">
        <f t="shared" si="6"/>
        <v>213.75000000000003</v>
      </c>
      <c r="I26" s="62"/>
    </row>
    <row r="27" spans="1:9" s="44" customFormat="1" ht="32.25" customHeight="1">
      <c r="A27" s="158" t="s">
        <v>91</v>
      </c>
      <c r="B27" s="60">
        <v>1032</v>
      </c>
      <c r="C27" s="103">
        <f>-'6.2. Інша інфо_2'!R19</f>
        <v>0</v>
      </c>
      <c r="D27" s="103">
        <f>-'6.2. Інша інфо_2'!X19</f>
        <v>0</v>
      </c>
      <c r="E27" s="103">
        <f>'6.2. Інша інфо_2'!U19</f>
        <v>0</v>
      </c>
      <c r="F27" s="103">
        <f>-'6.2. Інша інфо_2'!X19</f>
        <v>0</v>
      </c>
      <c r="G27" s="110">
        <f t="shared" si="5"/>
        <v>0</v>
      </c>
      <c r="H27" s="110">
        <f t="shared" si="6"/>
        <v>0</v>
      </c>
      <c r="I27" s="62"/>
    </row>
    <row r="28" spans="1:9" s="49" customFormat="1" ht="32.25" customHeight="1">
      <c r="A28" s="158" t="s">
        <v>9</v>
      </c>
      <c r="B28" s="60">
        <v>1033</v>
      </c>
      <c r="C28" s="103" t="s">
        <v>137</v>
      </c>
      <c r="D28" s="103" t="s">
        <v>137</v>
      </c>
      <c r="E28" s="103" t="s">
        <v>137</v>
      </c>
      <c r="F28" s="103" t="s">
        <v>137</v>
      </c>
      <c r="G28" s="110">
        <f t="shared" si="5"/>
        <v>0</v>
      </c>
      <c r="H28" s="110">
        <f t="shared" si="6"/>
        <v>0</v>
      </c>
      <c r="I28" s="62"/>
    </row>
    <row r="29" spans="1:9" s="49" customFormat="1" ht="32.25" customHeight="1">
      <c r="A29" s="158" t="s">
        <v>18</v>
      </c>
      <c r="B29" s="60">
        <v>1034</v>
      </c>
      <c r="C29" s="103" t="s">
        <v>137</v>
      </c>
      <c r="D29" s="103" t="s">
        <v>137</v>
      </c>
      <c r="E29" s="103" t="s">
        <v>137</v>
      </c>
      <c r="F29" s="103" t="s">
        <v>137</v>
      </c>
      <c r="G29" s="110">
        <f t="shared" si="5"/>
        <v>0</v>
      </c>
      <c r="H29" s="110">
        <f t="shared" si="6"/>
        <v>0</v>
      </c>
      <c r="I29" s="62"/>
    </row>
    <row r="30" spans="1:9" s="49" customFormat="1" ht="32.25" customHeight="1">
      <c r="A30" s="158" t="s">
        <v>19</v>
      </c>
      <c r="B30" s="60">
        <v>1035</v>
      </c>
      <c r="C30" s="103">
        <v>-1</v>
      </c>
      <c r="D30" s="103">
        <v>-1</v>
      </c>
      <c r="E30" s="308">
        <v>-1</v>
      </c>
      <c r="F30" s="103">
        <v>-1</v>
      </c>
      <c r="G30" s="110">
        <f t="shared" si="5"/>
        <v>0</v>
      </c>
      <c r="H30" s="110">
        <f t="shared" si="6"/>
        <v>100</v>
      </c>
      <c r="I30" s="62"/>
    </row>
    <row r="31" spans="1:9" s="49" customFormat="1" ht="32.25" customHeight="1">
      <c r="A31" s="158" t="s">
        <v>20</v>
      </c>
      <c r="B31" s="60">
        <v>1036</v>
      </c>
      <c r="C31" s="103">
        <v>-232.2</v>
      </c>
      <c r="D31" s="103">
        <v>-319.39999999999998</v>
      </c>
      <c r="E31" s="308">
        <v>-247.5</v>
      </c>
      <c r="F31" s="103">
        <v>-319.39999999999998</v>
      </c>
      <c r="G31" s="110">
        <f t="shared" si="5"/>
        <v>-71.899999999999977</v>
      </c>
      <c r="H31" s="110">
        <f t="shared" si="6"/>
        <v>129.05050505050502</v>
      </c>
      <c r="I31" s="62"/>
    </row>
    <row r="32" spans="1:9" s="49" customFormat="1" ht="32.25" customHeight="1">
      <c r="A32" s="158" t="s">
        <v>21</v>
      </c>
      <c r="B32" s="60">
        <v>1037</v>
      </c>
      <c r="C32" s="103">
        <v>-47.1</v>
      </c>
      <c r="D32" s="103">
        <v>-63.6</v>
      </c>
      <c r="E32" s="308">
        <v>-54.4</v>
      </c>
      <c r="F32" s="103">
        <v>-63.6</v>
      </c>
      <c r="G32" s="110">
        <f t="shared" si="5"/>
        <v>-9.2000000000000028</v>
      </c>
      <c r="H32" s="110">
        <f t="shared" si="6"/>
        <v>116.91176470588236</v>
      </c>
      <c r="I32" s="62"/>
    </row>
    <row r="33" spans="1:9" s="44" customFormat="1" ht="42">
      <c r="A33" s="158" t="s">
        <v>22</v>
      </c>
      <c r="B33" s="60">
        <v>1038</v>
      </c>
      <c r="C33" s="103">
        <v>-3.1</v>
      </c>
      <c r="D33" s="103">
        <v>-0.9</v>
      </c>
      <c r="E33" s="308">
        <v>-8</v>
      </c>
      <c r="F33" s="103">
        <v>-0.9</v>
      </c>
      <c r="G33" s="110">
        <f t="shared" si="5"/>
        <v>7.1</v>
      </c>
      <c r="H33" s="110">
        <f t="shared" si="6"/>
        <v>11.25</v>
      </c>
      <c r="I33" s="62"/>
    </row>
    <row r="34" spans="1:9" s="1" customFormat="1" ht="42">
      <c r="A34" s="158" t="s">
        <v>23</v>
      </c>
      <c r="B34" s="60">
        <v>1039</v>
      </c>
      <c r="C34" s="103" t="s">
        <v>137</v>
      </c>
      <c r="D34" s="103" t="s">
        <v>137</v>
      </c>
      <c r="E34" s="103" t="s">
        <v>137</v>
      </c>
      <c r="F34" s="103" t="s">
        <v>137</v>
      </c>
      <c r="G34" s="110">
        <f t="shared" si="5"/>
        <v>0</v>
      </c>
      <c r="H34" s="110">
        <f t="shared" si="6"/>
        <v>0</v>
      </c>
      <c r="I34" s="62"/>
    </row>
    <row r="35" spans="1:9" s="44" customFormat="1" ht="38.4" customHeight="1">
      <c r="A35" s="158" t="s">
        <v>24</v>
      </c>
      <c r="B35" s="60">
        <v>1040</v>
      </c>
      <c r="C35" s="103">
        <v>-1.5</v>
      </c>
      <c r="D35" s="103">
        <v>-1.4</v>
      </c>
      <c r="E35" s="103">
        <v>-1.5</v>
      </c>
      <c r="F35" s="103">
        <v>-1.4</v>
      </c>
      <c r="G35" s="110">
        <f t="shared" si="5"/>
        <v>0.10000000000000009</v>
      </c>
      <c r="H35" s="110">
        <f t="shared" si="6"/>
        <v>93.333333333333329</v>
      </c>
      <c r="I35" s="62"/>
    </row>
    <row r="36" spans="1:9" s="49" customFormat="1" ht="32.25" customHeight="1">
      <c r="A36" s="158" t="s">
        <v>25</v>
      </c>
      <c r="B36" s="60">
        <v>1041</v>
      </c>
      <c r="C36" s="103" t="s">
        <v>137</v>
      </c>
      <c r="D36" s="103" t="s">
        <v>137</v>
      </c>
      <c r="E36" s="103" t="s">
        <v>137</v>
      </c>
      <c r="F36" s="103" t="s">
        <v>137</v>
      </c>
      <c r="G36" s="110">
        <f t="shared" si="5"/>
        <v>0</v>
      </c>
      <c r="H36" s="110">
        <f t="shared" si="6"/>
        <v>0</v>
      </c>
      <c r="I36" s="62"/>
    </row>
    <row r="37" spans="1:9" s="49" customFormat="1" ht="32.25" customHeight="1">
      <c r="A37" s="158" t="s">
        <v>26</v>
      </c>
      <c r="B37" s="60">
        <v>1042</v>
      </c>
      <c r="C37" s="103">
        <v>-0.7</v>
      </c>
      <c r="D37" s="103" t="s">
        <v>137</v>
      </c>
      <c r="E37" s="308">
        <v>-0.6</v>
      </c>
      <c r="F37" s="103" t="s">
        <v>137</v>
      </c>
      <c r="G37" s="110">
        <f t="shared" si="5"/>
        <v>0.6</v>
      </c>
      <c r="H37" s="110">
        <f t="shared" si="6"/>
        <v>0</v>
      </c>
      <c r="I37" s="62"/>
    </row>
    <row r="38" spans="1:9" s="49" customFormat="1" ht="32.25" customHeight="1">
      <c r="A38" s="158" t="s">
        <v>41</v>
      </c>
      <c r="B38" s="60">
        <v>1043</v>
      </c>
      <c r="C38" s="103">
        <v>-4.3</v>
      </c>
      <c r="D38" s="103">
        <v>-3.8</v>
      </c>
      <c r="E38" s="308">
        <v>-6</v>
      </c>
      <c r="F38" s="103">
        <v>-3.8</v>
      </c>
      <c r="G38" s="110">
        <f t="shared" si="5"/>
        <v>2.2000000000000002</v>
      </c>
      <c r="H38" s="110">
        <f t="shared" si="6"/>
        <v>63.333333333333329</v>
      </c>
      <c r="I38" s="62"/>
    </row>
    <row r="39" spans="1:9" s="49" customFormat="1" ht="32.25" customHeight="1">
      <c r="A39" s="158" t="s">
        <v>27</v>
      </c>
      <c r="B39" s="60">
        <v>1044</v>
      </c>
      <c r="C39" s="103" t="s">
        <v>137</v>
      </c>
      <c r="D39" s="103" t="s">
        <v>137</v>
      </c>
      <c r="E39" s="103" t="s">
        <v>137</v>
      </c>
      <c r="F39" s="103" t="s">
        <v>137</v>
      </c>
      <c r="G39" s="110">
        <f t="shared" si="5"/>
        <v>0</v>
      </c>
      <c r="H39" s="110">
        <f t="shared" si="6"/>
        <v>0</v>
      </c>
      <c r="I39" s="62"/>
    </row>
    <row r="40" spans="1:9" s="49" customFormat="1" ht="32.25" customHeight="1">
      <c r="A40" s="158" t="s">
        <v>28</v>
      </c>
      <c r="B40" s="60">
        <v>1045</v>
      </c>
      <c r="C40" s="103" t="s">
        <v>137</v>
      </c>
      <c r="D40" s="103" t="s">
        <v>137</v>
      </c>
      <c r="E40" s="103" t="s">
        <v>137</v>
      </c>
      <c r="F40" s="103" t="s">
        <v>137</v>
      </c>
      <c r="G40" s="110">
        <f t="shared" si="5"/>
        <v>0</v>
      </c>
      <c r="H40" s="110">
        <f t="shared" si="6"/>
        <v>0</v>
      </c>
      <c r="I40" s="62"/>
    </row>
    <row r="41" spans="1:9" s="44" customFormat="1" ht="32.25" customHeight="1">
      <c r="A41" s="158" t="s">
        <v>29</v>
      </c>
      <c r="B41" s="60">
        <v>1046</v>
      </c>
      <c r="C41" s="103" t="s">
        <v>137</v>
      </c>
      <c r="D41" s="103" t="s">
        <v>137</v>
      </c>
      <c r="E41" s="103" t="s">
        <v>137</v>
      </c>
      <c r="F41" s="103" t="s">
        <v>137</v>
      </c>
      <c r="G41" s="110">
        <f t="shared" si="5"/>
        <v>0</v>
      </c>
      <c r="H41" s="110">
        <f t="shared" si="6"/>
        <v>0</v>
      </c>
      <c r="I41" s="62"/>
    </row>
    <row r="42" spans="1:9" s="44" customFormat="1" ht="32.25" customHeight="1">
      <c r="A42" s="158" t="s">
        <v>30</v>
      </c>
      <c r="B42" s="60">
        <v>1047</v>
      </c>
      <c r="C42" s="103" t="s">
        <v>137</v>
      </c>
      <c r="D42" s="103" t="s">
        <v>137</v>
      </c>
      <c r="E42" s="308">
        <v>-1</v>
      </c>
      <c r="F42" s="103" t="s">
        <v>137</v>
      </c>
      <c r="G42" s="110">
        <f t="shared" si="5"/>
        <v>1</v>
      </c>
      <c r="H42" s="110">
        <f t="shared" si="6"/>
        <v>0</v>
      </c>
      <c r="I42" s="62"/>
    </row>
    <row r="43" spans="1:9" s="1" customFormat="1" ht="42">
      <c r="A43" s="158" t="s">
        <v>49</v>
      </c>
      <c r="B43" s="60">
        <v>1048</v>
      </c>
      <c r="C43" s="103">
        <v>-0.2</v>
      </c>
      <c r="D43" s="103">
        <v>-0.1</v>
      </c>
      <c r="E43" s="308">
        <v>-1</v>
      </c>
      <c r="F43" s="103">
        <v>-0.1</v>
      </c>
      <c r="G43" s="110">
        <f t="shared" si="5"/>
        <v>0.9</v>
      </c>
      <c r="H43" s="110">
        <f t="shared" si="6"/>
        <v>10</v>
      </c>
      <c r="I43" s="62"/>
    </row>
    <row r="44" spans="1:9" s="49" customFormat="1" ht="32.25" customHeight="1">
      <c r="A44" s="158" t="s">
        <v>31</v>
      </c>
      <c r="B44" s="60" t="s">
        <v>206</v>
      </c>
      <c r="C44" s="103" t="s">
        <v>137</v>
      </c>
      <c r="D44" s="103" t="s">
        <v>137</v>
      </c>
      <c r="E44" s="103" t="s">
        <v>137</v>
      </c>
      <c r="F44" s="103" t="s">
        <v>137</v>
      </c>
      <c r="G44" s="110">
        <f t="shared" si="5"/>
        <v>0</v>
      </c>
      <c r="H44" s="110">
        <f t="shared" si="6"/>
        <v>0</v>
      </c>
      <c r="I44" s="62"/>
    </row>
    <row r="45" spans="1:9" s="49" customFormat="1" ht="32.25" customHeight="1">
      <c r="A45" s="158" t="s">
        <v>67</v>
      </c>
      <c r="B45" s="60">
        <v>1049</v>
      </c>
      <c r="C45" s="103">
        <f>-'Розшифровка фінрезультати'!C20</f>
        <v>-2.9</v>
      </c>
      <c r="D45" s="103">
        <f>-'Розшифровка фінрезультати'!E20</f>
        <v>-7.5</v>
      </c>
      <c r="E45" s="103">
        <f>-'Розшифровка фінрезультати'!D20</f>
        <v>-6</v>
      </c>
      <c r="F45" s="103">
        <f>-'Розшифровка фінрезультати'!E20</f>
        <v>-7.5</v>
      </c>
      <c r="G45" s="110">
        <f t="shared" si="5"/>
        <v>-1.5</v>
      </c>
      <c r="H45" s="110">
        <f t="shared" si="6"/>
        <v>125</v>
      </c>
      <c r="I45" s="62"/>
    </row>
    <row r="46" spans="1:9" s="49" customFormat="1" ht="32.25" customHeight="1">
      <c r="A46" s="236" t="s">
        <v>97</v>
      </c>
      <c r="B46" s="101">
        <v>1060</v>
      </c>
      <c r="C46" s="260">
        <f>SUM(C47:C53)</f>
        <v>0</v>
      </c>
      <c r="D46" s="260">
        <f t="shared" ref="D46:F46" si="9">SUM(D47:D53)</f>
        <v>0</v>
      </c>
      <c r="E46" s="260">
        <f t="shared" si="9"/>
        <v>0</v>
      </c>
      <c r="F46" s="260">
        <f t="shared" si="9"/>
        <v>0</v>
      </c>
      <c r="G46" s="109">
        <f t="shared" si="5"/>
        <v>0</v>
      </c>
      <c r="H46" s="109">
        <f t="shared" si="6"/>
        <v>0</v>
      </c>
      <c r="I46" s="101"/>
    </row>
    <row r="47" spans="1:9" s="49" customFormat="1" ht="32.25" customHeight="1">
      <c r="A47" s="158" t="s">
        <v>83</v>
      </c>
      <c r="B47" s="60">
        <v>1061</v>
      </c>
      <c r="C47" s="103" t="s">
        <v>137</v>
      </c>
      <c r="D47" s="103" t="s">
        <v>137</v>
      </c>
      <c r="E47" s="103" t="s">
        <v>137</v>
      </c>
      <c r="F47" s="103" t="s">
        <v>137</v>
      </c>
      <c r="G47" s="110">
        <f t="shared" si="5"/>
        <v>0</v>
      </c>
      <c r="H47" s="110">
        <f t="shared" si="6"/>
        <v>0</v>
      </c>
      <c r="I47" s="62"/>
    </row>
    <row r="48" spans="1:9" s="49" customFormat="1" ht="32.25" customHeight="1">
      <c r="A48" s="158" t="s">
        <v>84</v>
      </c>
      <c r="B48" s="60">
        <v>1062</v>
      </c>
      <c r="C48" s="103" t="s">
        <v>137</v>
      </c>
      <c r="D48" s="103" t="s">
        <v>137</v>
      </c>
      <c r="E48" s="103" t="s">
        <v>137</v>
      </c>
      <c r="F48" s="103" t="s">
        <v>137</v>
      </c>
      <c r="G48" s="110">
        <f t="shared" si="5"/>
        <v>0</v>
      </c>
      <c r="H48" s="110">
        <f t="shared" si="6"/>
        <v>0</v>
      </c>
      <c r="I48" s="62"/>
    </row>
    <row r="49" spans="1:9" s="49" customFormat="1" ht="32.25" customHeight="1">
      <c r="A49" s="158" t="s">
        <v>20</v>
      </c>
      <c r="B49" s="60">
        <v>1063</v>
      </c>
      <c r="C49" s="103" t="s">
        <v>137</v>
      </c>
      <c r="D49" s="103" t="s">
        <v>137</v>
      </c>
      <c r="E49" s="103" t="s">
        <v>137</v>
      </c>
      <c r="F49" s="103" t="s">
        <v>137</v>
      </c>
      <c r="G49" s="110">
        <f t="shared" si="5"/>
        <v>0</v>
      </c>
      <c r="H49" s="110">
        <f t="shared" si="6"/>
        <v>0</v>
      </c>
      <c r="I49" s="62"/>
    </row>
    <row r="50" spans="1:9" s="49" customFormat="1" ht="32.25" customHeight="1">
      <c r="A50" s="158" t="s">
        <v>21</v>
      </c>
      <c r="B50" s="60">
        <v>1064</v>
      </c>
      <c r="C50" s="103" t="s">
        <v>137</v>
      </c>
      <c r="D50" s="103" t="s">
        <v>137</v>
      </c>
      <c r="E50" s="103" t="s">
        <v>137</v>
      </c>
      <c r="F50" s="103" t="s">
        <v>137</v>
      </c>
      <c r="G50" s="110">
        <f t="shared" si="5"/>
        <v>0</v>
      </c>
      <c r="H50" s="110">
        <f t="shared" si="6"/>
        <v>0</v>
      </c>
      <c r="I50" s="62"/>
    </row>
    <row r="51" spans="1:9" s="49" customFormat="1" ht="32.25" customHeight="1">
      <c r="A51" s="158" t="s">
        <v>40</v>
      </c>
      <c r="B51" s="60">
        <v>1065</v>
      </c>
      <c r="C51" s="103" t="s">
        <v>137</v>
      </c>
      <c r="D51" s="103" t="s">
        <v>137</v>
      </c>
      <c r="E51" s="103" t="s">
        <v>137</v>
      </c>
      <c r="F51" s="103" t="s">
        <v>137</v>
      </c>
      <c r="G51" s="110">
        <f t="shared" si="5"/>
        <v>0</v>
      </c>
      <c r="H51" s="110">
        <f t="shared" si="6"/>
        <v>0</v>
      </c>
      <c r="I51" s="62"/>
    </row>
    <row r="52" spans="1:9" s="49" customFormat="1" ht="32.25" customHeight="1">
      <c r="A52" s="158" t="s">
        <v>52</v>
      </c>
      <c r="B52" s="60">
        <v>1066</v>
      </c>
      <c r="C52" s="103" t="s">
        <v>137</v>
      </c>
      <c r="D52" s="103" t="s">
        <v>137</v>
      </c>
      <c r="E52" s="103" t="s">
        <v>137</v>
      </c>
      <c r="F52" s="103" t="s">
        <v>137</v>
      </c>
      <c r="G52" s="110">
        <f t="shared" si="5"/>
        <v>0</v>
      </c>
      <c r="H52" s="110">
        <f t="shared" si="6"/>
        <v>0</v>
      </c>
      <c r="I52" s="62"/>
    </row>
    <row r="53" spans="1:9" s="49" customFormat="1" ht="32.25" customHeight="1">
      <c r="A53" s="158" t="s">
        <v>255</v>
      </c>
      <c r="B53" s="60">
        <v>1067</v>
      </c>
      <c r="C53" s="103">
        <f>'Розшифровка фінрезультати'!C25</f>
        <v>0</v>
      </c>
      <c r="D53" s="103">
        <f>'Розшифровка фінрезультати'!E25</f>
        <v>0</v>
      </c>
      <c r="E53" s="103">
        <f>'Розшифровка фінрезультати'!D25</f>
        <v>0</v>
      </c>
      <c r="F53" s="103">
        <f>'Розшифровка фінрезультати'!E25</f>
        <v>0</v>
      </c>
      <c r="G53" s="110">
        <f t="shared" si="5"/>
        <v>0</v>
      </c>
      <c r="H53" s="110">
        <f t="shared" si="6"/>
        <v>0</v>
      </c>
      <c r="I53" s="62"/>
    </row>
    <row r="54" spans="1:9" s="49" customFormat="1" ht="32.25" customHeight="1">
      <c r="A54" s="100" t="s">
        <v>144</v>
      </c>
      <c r="B54" s="101">
        <v>1070</v>
      </c>
      <c r="C54" s="260">
        <f>SUM(C55:C57)</f>
        <v>617.1</v>
      </c>
      <c r="D54" s="260">
        <f t="shared" ref="D54:F54" si="10">SUM(D55:D57)</f>
        <v>818.5</v>
      </c>
      <c r="E54" s="260">
        <f t="shared" si="10"/>
        <v>1010.4</v>
      </c>
      <c r="F54" s="260">
        <f t="shared" si="10"/>
        <v>818.5</v>
      </c>
      <c r="G54" s="109">
        <f t="shared" si="5"/>
        <v>-191.89999999999998</v>
      </c>
      <c r="H54" s="109">
        <f t="shared" si="6"/>
        <v>81.007521773555027</v>
      </c>
      <c r="I54" s="100"/>
    </row>
    <row r="55" spans="1:9" s="49" customFormat="1" ht="32.25" customHeight="1">
      <c r="A55" s="158" t="s">
        <v>94</v>
      </c>
      <c r="B55" s="60">
        <v>1071</v>
      </c>
      <c r="C55" s="103"/>
      <c r="D55" s="103"/>
      <c r="E55" s="103"/>
      <c r="F55" s="103"/>
      <c r="G55" s="110">
        <f t="shared" si="5"/>
        <v>0</v>
      </c>
      <c r="H55" s="110">
        <f t="shared" si="6"/>
        <v>0</v>
      </c>
      <c r="I55" s="62"/>
    </row>
    <row r="56" spans="1:9" s="49" customFormat="1" ht="32.25" customHeight="1">
      <c r="A56" s="158" t="s">
        <v>153</v>
      </c>
      <c r="B56" s="60">
        <v>1072</v>
      </c>
      <c r="C56" s="103"/>
      <c r="D56" s="103"/>
      <c r="E56" s="103"/>
      <c r="F56" s="103"/>
      <c r="G56" s="110">
        <f t="shared" si="5"/>
        <v>0</v>
      </c>
      <c r="H56" s="110">
        <f t="shared" si="6"/>
        <v>0</v>
      </c>
      <c r="I56" s="62"/>
    </row>
    <row r="57" spans="1:9" s="49" customFormat="1" ht="32.25" customHeight="1">
      <c r="A57" s="158" t="s">
        <v>145</v>
      </c>
      <c r="B57" s="60">
        <v>1073</v>
      </c>
      <c r="C57" s="103">
        <f>'Розшифровка фінрезультати'!C28</f>
        <v>617.1</v>
      </c>
      <c r="D57" s="103">
        <f>'Розшифровка фінрезультати'!E28</f>
        <v>818.5</v>
      </c>
      <c r="E57" s="103">
        <f>'Розшифровка фінрезультати'!D28</f>
        <v>1010.4</v>
      </c>
      <c r="F57" s="103">
        <f>'Розшифровка фінрезультати'!E28</f>
        <v>818.5</v>
      </c>
      <c r="G57" s="110">
        <f t="shared" si="5"/>
        <v>-191.89999999999998</v>
      </c>
      <c r="H57" s="110">
        <f t="shared" si="6"/>
        <v>81.007521773555027</v>
      </c>
      <c r="I57" s="62"/>
    </row>
    <row r="58" spans="1:9" s="49" customFormat="1" ht="32.25" customHeight="1">
      <c r="A58" s="100" t="s">
        <v>53</v>
      </c>
      <c r="B58" s="101">
        <v>1080</v>
      </c>
      <c r="C58" s="260">
        <f>SUM(C59:C64)</f>
        <v>-2.6</v>
      </c>
      <c r="D58" s="260">
        <f t="shared" ref="D58:F58" si="11">SUM(D59:D64)</f>
        <v>-9.3000000000000007</v>
      </c>
      <c r="E58" s="260">
        <f t="shared" si="11"/>
        <v>-1.8</v>
      </c>
      <c r="F58" s="260">
        <f t="shared" si="11"/>
        <v>-9.3000000000000007</v>
      </c>
      <c r="G58" s="109">
        <f t="shared" si="5"/>
        <v>-7.5000000000000009</v>
      </c>
      <c r="H58" s="109">
        <f t="shared" si="6"/>
        <v>516.66666666666674</v>
      </c>
      <c r="I58" s="100"/>
    </row>
    <row r="59" spans="1:9" s="49" customFormat="1" ht="32.25" customHeight="1">
      <c r="A59" s="158" t="s">
        <v>94</v>
      </c>
      <c r="B59" s="60">
        <v>1081</v>
      </c>
      <c r="C59" s="103" t="s">
        <v>137</v>
      </c>
      <c r="D59" s="103" t="s">
        <v>137</v>
      </c>
      <c r="E59" s="103" t="s">
        <v>137</v>
      </c>
      <c r="F59" s="103" t="s">
        <v>137</v>
      </c>
      <c r="G59" s="110">
        <f t="shared" si="5"/>
        <v>0</v>
      </c>
      <c r="H59" s="110">
        <f t="shared" si="6"/>
        <v>0</v>
      </c>
      <c r="I59" s="62"/>
    </row>
    <row r="60" spans="1:9" s="49" customFormat="1" ht="32.25" customHeight="1">
      <c r="A60" s="158" t="s">
        <v>172</v>
      </c>
      <c r="B60" s="60">
        <v>1082</v>
      </c>
      <c r="C60" s="103" t="s">
        <v>137</v>
      </c>
      <c r="D60" s="103" t="s">
        <v>137</v>
      </c>
      <c r="E60" s="103" t="s">
        <v>137</v>
      </c>
      <c r="F60" s="103" t="s">
        <v>137</v>
      </c>
      <c r="G60" s="110">
        <f t="shared" si="5"/>
        <v>0</v>
      </c>
      <c r="H60" s="110">
        <f t="shared" si="6"/>
        <v>0</v>
      </c>
      <c r="I60" s="62"/>
    </row>
    <row r="61" spans="1:9" s="49" customFormat="1" ht="32.25" customHeight="1">
      <c r="A61" s="158" t="s">
        <v>47</v>
      </c>
      <c r="B61" s="60">
        <v>1083</v>
      </c>
      <c r="C61" s="103" t="s">
        <v>137</v>
      </c>
      <c r="D61" s="103" t="s">
        <v>137</v>
      </c>
      <c r="E61" s="103" t="s">
        <v>137</v>
      </c>
      <c r="F61" s="103" t="s">
        <v>137</v>
      </c>
      <c r="G61" s="110">
        <f t="shared" si="5"/>
        <v>0</v>
      </c>
      <c r="H61" s="110">
        <f t="shared" si="6"/>
        <v>0</v>
      </c>
      <c r="I61" s="62"/>
    </row>
    <row r="62" spans="1:9" s="49" customFormat="1" ht="32.25" customHeight="1">
      <c r="A62" s="230" t="s">
        <v>32</v>
      </c>
      <c r="B62" s="231">
        <v>1084</v>
      </c>
      <c r="C62" s="103" t="s">
        <v>137</v>
      </c>
      <c r="D62" s="103" t="s">
        <v>137</v>
      </c>
      <c r="E62" s="103" t="s">
        <v>137</v>
      </c>
      <c r="F62" s="103" t="s">
        <v>137</v>
      </c>
      <c r="G62" s="110">
        <f t="shared" si="5"/>
        <v>0</v>
      </c>
      <c r="H62" s="110">
        <f t="shared" si="6"/>
        <v>0</v>
      </c>
      <c r="I62" s="62"/>
    </row>
    <row r="63" spans="1:9" s="49" customFormat="1" ht="32.25" customHeight="1">
      <c r="A63" s="158" t="s">
        <v>39</v>
      </c>
      <c r="B63" s="60">
        <v>1085</v>
      </c>
      <c r="C63" s="103" t="s">
        <v>137</v>
      </c>
      <c r="D63" s="103" t="s">
        <v>137</v>
      </c>
      <c r="E63" s="103" t="s">
        <v>137</v>
      </c>
      <c r="F63" s="103" t="s">
        <v>137</v>
      </c>
      <c r="G63" s="110">
        <f t="shared" si="5"/>
        <v>0</v>
      </c>
      <c r="H63" s="110">
        <f t="shared" si="6"/>
        <v>0</v>
      </c>
      <c r="I63" s="62"/>
    </row>
    <row r="64" spans="1:9" s="49" customFormat="1" ht="32.25" customHeight="1">
      <c r="A64" s="230" t="s">
        <v>106</v>
      </c>
      <c r="B64" s="231">
        <v>1086</v>
      </c>
      <c r="C64" s="316">
        <f>-'Розшифровка фінрезультати'!C31</f>
        <v>-2.6</v>
      </c>
      <c r="D64" s="316">
        <f>-'Розшифровка фінрезультати'!E31</f>
        <v>-9.3000000000000007</v>
      </c>
      <c r="E64" s="316">
        <f>-'Розшифровка фінрезультати'!D31</f>
        <v>-1.8</v>
      </c>
      <c r="F64" s="316">
        <f>-'Розшифровка фінрезультати'!E31</f>
        <v>-9.3000000000000007</v>
      </c>
      <c r="G64" s="317">
        <f t="shared" si="5"/>
        <v>-7.5000000000000009</v>
      </c>
      <c r="H64" s="317">
        <f t="shared" si="6"/>
        <v>516.66666666666674</v>
      </c>
      <c r="I64" s="232"/>
    </row>
    <row r="65" spans="1:9" s="49" customFormat="1" ht="32.25" customHeight="1">
      <c r="A65" s="100" t="s">
        <v>3</v>
      </c>
      <c r="B65" s="101">
        <v>1100</v>
      </c>
      <c r="C65" s="102">
        <f>SUM(C24,C25,C46,C54,C58)</f>
        <v>-396.90000000000032</v>
      </c>
      <c r="D65" s="102">
        <f t="shared" ref="D65:F65" si="12">SUM(D24,D25,D46,D54,D58)</f>
        <v>-428.59999999999997</v>
      </c>
      <c r="E65" s="102">
        <f t="shared" si="12"/>
        <v>-50.000000000000384</v>
      </c>
      <c r="F65" s="102">
        <f t="shared" si="12"/>
        <v>-428.59999999999997</v>
      </c>
      <c r="G65" s="109">
        <f t="shared" si="5"/>
        <v>-378.59999999999957</v>
      </c>
      <c r="H65" s="109">
        <f t="shared" si="6"/>
        <v>857.19999999999334</v>
      </c>
      <c r="I65" s="100"/>
    </row>
    <row r="66" spans="1:9" s="49" customFormat="1" ht="32.25" customHeight="1">
      <c r="A66" s="158" t="s">
        <v>65</v>
      </c>
      <c r="B66" s="60">
        <v>1110</v>
      </c>
      <c r="C66" s="103"/>
      <c r="D66" s="103"/>
      <c r="E66" s="103"/>
      <c r="F66" s="103"/>
      <c r="G66" s="110">
        <f t="shared" si="5"/>
        <v>0</v>
      </c>
      <c r="H66" s="110">
        <f t="shared" si="6"/>
        <v>0</v>
      </c>
      <c r="I66" s="62"/>
    </row>
    <row r="67" spans="1:9" s="49" customFormat="1" ht="32.25" customHeight="1">
      <c r="A67" s="158" t="s">
        <v>69</v>
      </c>
      <c r="B67" s="60">
        <v>1120</v>
      </c>
      <c r="C67" s="103" t="s">
        <v>137</v>
      </c>
      <c r="D67" s="103" t="s">
        <v>137</v>
      </c>
      <c r="E67" s="103" t="s">
        <v>137</v>
      </c>
      <c r="F67" s="103" t="s">
        <v>137</v>
      </c>
      <c r="G67" s="110">
        <f t="shared" si="5"/>
        <v>0</v>
      </c>
      <c r="H67" s="110">
        <f t="shared" si="6"/>
        <v>0</v>
      </c>
      <c r="I67" s="62"/>
    </row>
    <row r="68" spans="1:9" s="49" customFormat="1" ht="32.25" customHeight="1">
      <c r="A68" s="100" t="s">
        <v>66</v>
      </c>
      <c r="B68" s="101">
        <v>1130</v>
      </c>
      <c r="C68" s="102"/>
      <c r="D68" s="102"/>
      <c r="E68" s="102"/>
      <c r="F68" s="102"/>
      <c r="G68" s="109">
        <f t="shared" si="5"/>
        <v>0</v>
      </c>
      <c r="H68" s="109">
        <f t="shared" si="6"/>
        <v>0</v>
      </c>
      <c r="I68" s="100"/>
    </row>
    <row r="69" spans="1:9" s="49" customFormat="1" ht="32.25" customHeight="1">
      <c r="A69" s="100" t="s">
        <v>68</v>
      </c>
      <c r="B69" s="101">
        <v>1140</v>
      </c>
      <c r="C69" s="260" t="s">
        <v>137</v>
      </c>
      <c r="D69" s="260" t="s">
        <v>137</v>
      </c>
      <c r="E69" s="260" t="s">
        <v>137</v>
      </c>
      <c r="F69" s="260" t="s">
        <v>137</v>
      </c>
      <c r="G69" s="109">
        <f t="shared" si="5"/>
        <v>0</v>
      </c>
      <c r="H69" s="109">
        <f t="shared" si="6"/>
        <v>0</v>
      </c>
      <c r="I69" s="100"/>
    </row>
    <row r="70" spans="1:9" s="49" customFormat="1" ht="32.25" customHeight="1">
      <c r="A70" s="100" t="s">
        <v>146</v>
      </c>
      <c r="B70" s="101">
        <v>1150</v>
      </c>
      <c r="C70" s="139">
        <f>SUM(C71:C72)</f>
        <v>44.1</v>
      </c>
      <c r="D70" s="139">
        <f t="shared" ref="D70:F70" si="13">SUM(D71:D72)</f>
        <v>106.6</v>
      </c>
      <c r="E70" s="139">
        <f t="shared" si="13"/>
        <v>50</v>
      </c>
      <c r="F70" s="139">
        <f t="shared" si="13"/>
        <v>106.6</v>
      </c>
      <c r="G70" s="109">
        <f t="shared" si="5"/>
        <v>56.599999999999994</v>
      </c>
      <c r="H70" s="109">
        <f t="shared" si="6"/>
        <v>213.19999999999996</v>
      </c>
      <c r="I70" s="100"/>
    </row>
    <row r="71" spans="1:9" s="49" customFormat="1" ht="32.25" customHeight="1">
      <c r="A71" s="158" t="s">
        <v>94</v>
      </c>
      <c r="B71" s="60">
        <v>1151</v>
      </c>
      <c r="C71" s="103"/>
      <c r="D71" s="103"/>
      <c r="E71" s="103"/>
      <c r="F71" s="103"/>
      <c r="G71" s="110">
        <f t="shared" si="5"/>
        <v>0</v>
      </c>
      <c r="H71" s="110">
        <f t="shared" si="6"/>
        <v>0</v>
      </c>
      <c r="I71" s="62"/>
    </row>
    <row r="72" spans="1:9" s="49" customFormat="1" ht="32.25" customHeight="1">
      <c r="A72" s="158" t="s">
        <v>147</v>
      </c>
      <c r="B72" s="60">
        <v>1152</v>
      </c>
      <c r="C72" s="103">
        <f>'Розшифровка фінрезультати'!C35</f>
        <v>44.1</v>
      </c>
      <c r="D72" s="103">
        <f>'Розшифровка фінрезультати'!E35</f>
        <v>106.6</v>
      </c>
      <c r="E72" s="103">
        <f>'Розшифровка фінрезультати'!D35</f>
        <v>50</v>
      </c>
      <c r="F72" s="103">
        <f>'Розшифровка фінрезультати'!E35</f>
        <v>106.6</v>
      </c>
      <c r="G72" s="110">
        <f t="shared" si="5"/>
        <v>56.599999999999994</v>
      </c>
      <c r="H72" s="110">
        <f t="shared" si="6"/>
        <v>213.19999999999996</v>
      </c>
      <c r="I72" s="62"/>
    </row>
    <row r="73" spans="1:9" s="49" customFormat="1" ht="32.25" customHeight="1">
      <c r="A73" s="100" t="s">
        <v>148</v>
      </c>
      <c r="B73" s="101">
        <v>1160</v>
      </c>
      <c r="C73" s="260">
        <f>SUM(C74:C75)</f>
        <v>0</v>
      </c>
      <c r="D73" s="260">
        <f t="shared" ref="D73:F73" si="14">SUM(D74:D75)</f>
        <v>0</v>
      </c>
      <c r="E73" s="260">
        <f t="shared" si="14"/>
        <v>0</v>
      </c>
      <c r="F73" s="260">
        <f t="shared" si="14"/>
        <v>0</v>
      </c>
      <c r="G73" s="109">
        <f t="shared" si="5"/>
        <v>0</v>
      </c>
      <c r="H73" s="109">
        <f t="shared" si="6"/>
        <v>0</v>
      </c>
      <c r="I73" s="100"/>
    </row>
    <row r="74" spans="1:9" s="44" customFormat="1" ht="32.25" customHeight="1">
      <c r="A74" s="158" t="s">
        <v>94</v>
      </c>
      <c r="B74" s="60">
        <v>1161</v>
      </c>
      <c r="C74" s="103" t="s">
        <v>137</v>
      </c>
      <c r="D74" s="103" t="s">
        <v>137</v>
      </c>
      <c r="E74" s="103" t="s">
        <v>137</v>
      </c>
      <c r="F74" s="103" t="s">
        <v>137</v>
      </c>
      <c r="G74" s="110">
        <f t="shared" si="5"/>
        <v>0</v>
      </c>
      <c r="H74" s="110">
        <f t="shared" si="6"/>
        <v>0</v>
      </c>
      <c r="I74" s="62"/>
    </row>
    <row r="75" spans="1:9" s="44" customFormat="1" ht="32.25" customHeight="1">
      <c r="A75" s="158" t="s">
        <v>73</v>
      </c>
      <c r="B75" s="60">
        <v>1162</v>
      </c>
      <c r="C75" s="103">
        <f>'Розшифровка фінрезультати'!C38</f>
        <v>0</v>
      </c>
      <c r="D75" s="103">
        <f>'Розшифровка фінрезультати'!E38</f>
        <v>0</v>
      </c>
      <c r="E75" s="103">
        <f>'Розшифровка фінрезультати'!D38</f>
        <v>0</v>
      </c>
      <c r="F75" s="103">
        <f>'Розшифровка фінрезультати'!E38</f>
        <v>0</v>
      </c>
      <c r="G75" s="110">
        <f t="shared" si="5"/>
        <v>0</v>
      </c>
      <c r="H75" s="110">
        <f t="shared" si="6"/>
        <v>0</v>
      </c>
      <c r="I75" s="62"/>
    </row>
    <row r="76" spans="1:9" s="49" customFormat="1" ht="32.25" customHeight="1">
      <c r="A76" s="236" t="s">
        <v>59</v>
      </c>
      <c r="B76" s="56">
        <v>1170</v>
      </c>
      <c r="C76" s="260">
        <f>SUM(C65,C66,C67,C68,C69,C70,C73)</f>
        <v>-352.8000000000003</v>
      </c>
      <c r="D76" s="260">
        <f t="shared" ref="D76:F76" si="15">SUM(D65,D66,D67,D68,D69,D70,D73)</f>
        <v>-322</v>
      </c>
      <c r="E76" s="260">
        <f t="shared" si="15"/>
        <v>-3.836930773104541E-13</v>
      </c>
      <c r="F76" s="260">
        <f t="shared" si="15"/>
        <v>-322</v>
      </c>
      <c r="G76" s="109">
        <f t="shared" si="5"/>
        <v>-321.9999999999996</v>
      </c>
      <c r="H76" s="109">
        <v>0</v>
      </c>
      <c r="I76" s="58"/>
    </row>
    <row r="77" spans="1:9" s="49" customFormat="1" ht="32.25" customHeight="1">
      <c r="A77" s="158" t="s">
        <v>139</v>
      </c>
      <c r="B77" s="60">
        <v>1180</v>
      </c>
      <c r="C77" s="103" t="s">
        <v>137</v>
      </c>
      <c r="D77" s="103" t="s">
        <v>137</v>
      </c>
      <c r="E77" s="103" t="s">
        <v>137</v>
      </c>
      <c r="F77" s="103" t="s">
        <v>137</v>
      </c>
      <c r="G77" s="110">
        <f t="shared" si="5"/>
        <v>0</v>
      </c>
      <c r="H77" s="110">
        <f t="shared" si="6"/>
        <v>0</v>
      </c>
      <c r="I77" s="62"/>
    </row>
    <row r="78" spans="1:9" s="49" customFormat="1" ht="32.25" customHeight="1">
      <c r="A78" s="158" t="s">
        <v>140</v>
      </c>
      <c r="B78" s="60">
        <v>1181</v>
      </c>
      <c r="C78" s="103"/>
      <c r="D78" s="103"/>
      <c r="E78" s="103"/>
      <c r="F78" s="103"/>
      <c r="G78" s="110">
        <f t="shared" si="5"/>
        <v>0</v>
      </c>
      <c r="H78" s="110">
        <f t="shared" si="6"/>
        <v>0</v>
      </c>
      <c r="I78" s="62"/>
    </row>
    <row r="79" spans="1:9" s="49" customFormat="1" ht="32.25" customHeight="1">
      <c r="A79" s="158" t="s">
        <v>141</v>
      </c>
      <c r="B79" s="60">
        <v>1190</v>
      </c>
      <c r="C79" s="103"/>
      <c r="D79" s="103"/>
      <c r="E79" s="103"/>
      <c r="F79" s="103"/>
      <c r="G79" s="110">
        <f t="shared" si="5"/>
        <v>0</v>
      </c>
      <c r="H79" s="110">
        <f t="shared" si="6"/>
        <v>0</v>
      </c>
      <c r="I79" s="62"/>
    </row>
    <row r="80" spans="1:9" s="49" customFormat="1" ht="32.25" customHeight="1">
      <c r="A80" s="158" t="s">
        <v>142</v>
      </c>
      <c r="B80" s="60">
        <v>1191</v>
      </c>
      <c r="C80" s="103" t="s">
        <v>137</v>
      </c>
      <c r="D80" s="103" t="s">
        <v>137</v>
      </c>
      <c r="E80" s="103" t="s">
        <v>137</v>
      </c>
      <c r="F80" s="103" t="s">
        <v>137</v>
      </c>
      <c r="G80" s="110">
        <f t="shared" si="5"/>
        <v>0</v>
      </c>
      <c r="H80" s="110">
        <f t="shared" si="6"/>
        <v>0</v>
      </c>
      <c r="I80" s="62"/>
    </row>
    <row r="81" spans="1:9" s="49" customFormat="1" ht="32.25" customHeight="1">
      <c r="A81" s="100" t="s">
        <v>152</v>
      </c>
      <c r="B81" s="101">
        <v>1200</v>
      </c>
      <c r="C81" s="102">
        <f>SUM(C76,C77,C78,C79,C80)</f>
        <v>-352.8000000000003</v>
      </c>
      <c r="D81" s="102">
        <f t="shared" ref="D81:F81" si="16">SUM(D76,D77,D78,D79,D80)</f>
        <v>-322</v>
      </c>
      <c r="E81" s="102">
        <f t="shared" si="16"/>
        <v>-3.836930773104541E-13</v>
      </c>
      <c r="F81" s="102">
        <f t="shared" si="16"/>
        <v>-322</v>
      </c>
      <c r="G81" s="109">
        <f t="shared" si="5"/>
        <v>-321.9999999999996</v>
      </c>
      <c r="H81" s="109">
        <v>0</v>
      </c>
      <c r="I81" s="100"/>
    </row>
    <row r="82" spans="1:9" s="49" customFormat="1" ht="32.25" customHeight="1">
      <c r="A82" s="158" t="s">
        <v>11</v>
      </c>
      <c r="B82" s="60">
        <v>1201</v>
      </c>
      <c r="C82" s="103" t="str">
        <f>IF(C81&gt;=0,C81,"")</f>
        <v/>
      </c>
      <c r="D82" s="103" t="str">
        <f t="shared" ref="D82:F82" si="17">IF(D81&gt;=0,D81,"")</f>
        <v/>
      </c>
      <c r="E82" s="103" t="str">
        <f t="shared" si="17"/>
        <v/>
      </c>
      <c r="F82" s="103" t="str">
        <f t="shared" si="17"/>
        <v/>
      </c>
      <c r="G82" s="110">
        <f>IF(F82="",0,F82)-IF(E82="",0,E82)</f>
        <v>0</v>
      </c>
      <c r="H82" s="110">
        <f>IF(IF(E82="",0,E82)=0,0,IF(F82="",0,F82)/IF(E82="",0,E82))*100</f>
        <v>0</v>
      </c>
      <c r="I82" s="62"/>
    </row>
    <row r="83" spans="1:9" s="49" customFormat="1" ht="32.25" customHeight="1">
      <c r="A83" s="158" t="s">
        <v>12</v>
      </c>
      <c r="B83" s="60">
        <v>1202</v>
      </c>
      <c r="C83" s="103">
        <f>IF(C81&lt;0,C81,"")</f>
        <v>-352.8000000000003</v>
      </c>
      <c r="D83" s="103">
        <f t="shared" ref="D83:F83" si="18">IF(D81&lt;0,D81,"")</f>
        <v>-322</v>
      </c>
      <c r="E83" s="103">
        <f>IF(E81&lt;0,E81,"")</f>
        <v>-3.836930773104541E-13</v>
      </c>
      <c r="F83" s="103">
        <f t="shared" si="18"/>
        <v>-322</v>
      </c>
      <c r="G83" s="110">
        <f>IF(F83="",0,F83)-IF(E83="",0,E83)</f>
        <v>-321.9999999999996</v>
      </c>
      <c r="H83" s="110">
        <v>0</v>
      </c>
      <c r="I83" s="62"/>
    </row>
    <row r="84" spans="1:9" s="49" customFormat="1" ht="32.25" customHeight="1">
      <c r="A84" s="100" t="s">
        <v>8</v>
      </c>
      <c r="B84" s="101">
        <v>1210</v>
      </c>
      <c r="C84" s="260">
        <f>SUM(C14,C54,C66,C68,C70,C78,C79)</f>
        <v>1135.0999999999999</v>
      </c>
      <c r="D84" s="260">
        <f t="shared" ref="D84:F84" si="19">SUM(D14,D54,D66,D68,D70,D78,D79)</f>
        <v>1716</v>
      </c>
      <c r="E84" s="260">
        <f t="shared" si="19"/>
        <v>1985.6999999999998</v>
      </c>
      <c r="F84" s="260">
        <f t="shared" si="19"/>
        <v>1716</v>
      </c>
      <c r="G84" s="109">
        <f t="shared" ref="G84:G101" si="20">IF(F84="(    )",0,F84)-IF(E84="(    )",0,E84)</f>
        <v>-269.69999999999982</v>
      </c>
      <c r="H84" s="109">
        <f t="shared" ref="H84:H101" si="21">IF(IF(E84="(    )",0,E84)=0,0,IF(F84="(    )",0,F84)/IF(E84="(    )",0,E84))*100</f>
        <v>86.417887898474106</v>
      </c>
      <c r="I84" s="100"/>
    </row>
    <row r="85" spans="1:9" s="49" customFormat="1" ht="32.25" customHeight="1">
      <c r="A85" s="100" t="s">
        <v>71</v>
      </c>
      <c r="B85" s="101">
        <v>1220</v>
      </c>
      <c r="C85" s="102">
        <f>SUM(C15,C25,C46,C58,C67,C69,C73,C77,C80)</f>
        <v>-1487.9</v>
      </c>
      <c r="D85" s="102">
        <f t="shared" ref="D85:F85" si="22">SUM(D15,D25,D46,D58,D67,D69,D73,D77,D80)</f>
        <v>-2037.9999999999998</v>
      </c>
      <c r="E85" s="102">
        <f t="shared" si="22"/>
        <v>-1985.7000000000003</v>
      </c>
      <c r="F85" s="102">
        <f t="shared" si="22"/>
        <v>-2037.9999999999998</v>
      </c>
      <c r="G85" s="109">
        <f t="shared" si="20"/>
        <v>-52.2999999999995</v>
      </c>
      <c r="H85" s="109">
        <f t="shared" si="21"/>
        <v>102.63383189807118</v>
      </c>
      <c r="I85" s="100"/>
    </row>
    <row r="86" spans="1:9" s="49" customFormat="1" ht="32.25" customHeight="1">
      <c r="A86" s="158" t="s">
        <v>107</v>
      </c>
      <c r="B86" s="60">
        <v>1230</v>
      </c>
      <c r="C86" s="103"/>
      <c r="D86" s="103"/>
      <c r="E86" s="103"/>
      <c r="F86" s="103"/>
      <c r="G86" s="110">
        <f t="shared" si="20"/>
        <v>0</v>
      </c>
      <c r="H86" s="110">
        <f t="shared" si="21"/>
        <v>0</v>
      </c>
      <c r="I86" s="62"/>
    </row>
    <row r="87" spans="1:9" s="49" customFormat="1" ht="32.25" customHeight="1">
      <c r="A87" s="332" t="s">
        <v>81</v>
      </c>
      <c r="B87" s="333"/>
      <c r="C87" s="333"/>
      <c r="D87" s="333"/>
      <c r="E87" s="333"/>
      <c r="F87" s="333"/>
      <c r="G87" s="333"/>
      <c r="H87" s="333"/>
      <c r="I87" s="334"/>
    </row>
    <row r="88" spans="1:9" s="49" customFormat="1" ht="32.25" customHeight="1">
      <c r="A88" s="158" t="s">
        <v>113</v>
      </c>
      <c r="B88" s="60">
        <v>1300</v>
      </c>
      <c r="C88" s="103">
        <f t="shared" ref="C88:D88" si="23">C65</f>
        <v>-396.90000000000032</v>
      </c>
      <c r="D88" s="103">
        <f t="shared" si="23"/>
        <v>-428.59999999999997</v>
      </c>
      <c r="E88" s="103">
        <f t="shared" ref="E88" si="24">E65</f>
        <v>-50.000000000000384</v>
      </c>
      <c r="F88" s="103">
        <f t="shared" ref="F88" si="25">F65</f>
        <v>-428.59999999999997</v>
      </c>
      <c r="G88" s="110">
        <f t="shared" si="20"/>
        <v>-378.59999999999957</v>
      </c>
      <c r="H88" s="110">
        <f t="shared" si="21"/>
        <v>857.19999999999334</v>
      </c>
      <c r="I88" s="62"/>
    </row>
    <row r="89" spans="1:9" s="49" customFormat="1" ht="32.25" customHeight="1">
      <c r="A89" s="158" t="s">
        <v>154</v>
      </c>
      <c r="B89" s="60">
        <v>1301</v>
      </c>
      <c r="C89" s="103">
        <f t="shared" ref="C89:D89" si="26">C99</f>
        <v>119.19999999999999</v>
      </c>
      <c r="D89" s="103">
        <f t="shared" si="26"/>
        <v>165.5</v>
      </c>
      <c r="E89" s="103">
        <f t="shared" ref="E89" si="27">E99</f>
        <v>123.9</v>
      </c>
      <c r="F89" s="103">
        <f t="shared" ref="F89" si="28">F99</f>
        <v>165.5</v>
      </c>
      <c r="G89" s="110">
        <f t="shared" si="20"/>
        <v>41.599999999999994</v>
      </c>
      <c r="H89" s="110">
        <f t="shared" si="21"/>
        <v>133.57546408393864</v>
      </c>
      <c r="I89" s="62"/>
    </row>
    <row r="90" spans="1:9" s="49" customFormat="1" ht="32.25" customHeight="1">
      <c r="A90" s="158" t="s">
        <v>155</v>
      </c>
      <c r="B90" s="60">
        <v>1302</v>
      </c>
      <c r="C90" s="110">
        <f t="shared" ref="C90:D90" si="29">-C55</f>
        <v>0</v>
      </c>
      <c r="D90" s="110">
        <f t="shared" si="29"/>
        <v>0</v>
      </c>
      <c r="E90" s="110">
        <f t="shared" ref="E90" si="30">-E55</f>
        <v>0</v>
      </c>
      <c r="F90" s="110">
        <f t="shared" ref="F90" si="31">-F55</f>
        <v>0</v>
      </c>
      <c r="G90" s="110">
        <f t="shared" si="20"/>
        <v>0</v>
      </c>
      <c r="H90" s="110">
        <f t="shared" si="21"/>
        <v>0</v>
      </c>
      <c r="I90" s="62"/>
    </row>
    <row r="91" spans="1:9" s="49" customFormat="1" ht="32.25" customHeight="1">
      <c r="A91" s="158" t="s">
        <v>156</v>
      </c>
      <c r="B91" s="60">
        <v>1303</v>
      </c>
      <c r="C91" s="110">
        <f t="shared" ref="C91:D91" si="32">-IF(C59="(    )",0,C59)</f>
        <v>0</v>
      </c>
      <c r="D91" s="110">
        <f t="shared" si="32"/>
        <v>0</v>
      </c>
      <c r="E91" s="110">
        <f t="shared" ref="E91" si="33">-IF(E59="(    )",0,E59)</f>
        <v>0</v>
      </c>
      <c r="F91" s="110">
        <f t="shared" ref="F91" si="34">-IF(F59="(    )",0,F59)</f>
        <v>0</v>
      </c>
      <c r="G91" s="110">
        <f t="shared" si="20"/>
        <v>0</v>
      </c>
      <c r="H91" s="110">
        <f t="shared" si="21"/>
        <v>0</v>
      </c>
      <c r="I91" s="62"/>
    </row>
    <row r="92" spans="1:9" s="49" customFormat="1" ht="32.25" customHeight="1">
      <c r="A92" s="158" t="s">
        <v>157</v>
      </c>
      <c r="B92" s="60">
        <v>1304</v>
      </c>
      <c r="C92" s="110">
        <f t="shared" ref="C92:D92" si="35">-C56</f>
        <v>0</v>
      </c>
      <c r="D92" s="110">
        <f t="shared" si="35"/>
        <v>0</v>
      </c>
      <c r="E92" s="110">
        <f t="shared" ref="E92" si="36">-E56</f>
        <v>0</v>
      </c>
      <c r="F92" s="110">
        <f t="shared" ref="F92" si="37">-F56</f>
        <v>0</v>
      </c>
      <c r="G92" s="110">
        <f t="shared" si="20"/>
        <v>0</v>
      </c>
      <c r="H92" s="110">
        <f t="shared" si="21"/>
        <v>0</v>
      </c>
      <c r="I92" s="62"/>
    </row>
    <row r="93" spans="1:9" s="49" customFormat="1" ht="32.25" customHeight="1">
      <c r="A93" s="158" t="s">
        <v>158</v>
      </c>
      <c r="B93" s="60">
        <v>1305</v>
      </c>
      <c r="C93" s="103">
        <f t="shared" ref="C93:D93" si="38">-IF(C60="(    )",0,C60)</f>
        <v>0</v>
      </c>
      <c r="D93" s="103">
        <f t="shared" si="38"/>
        <v>0</v>
      </c>
      <c r="E93" s="103">
        <f t="shared" ref="E93" si="39">-IF(E60="(    )",0,E60)</f>
        <v>0</v>
      </c>
      <c r="F93" s="103">
        <f t="shared" ref="F93" si="40">-IF(F60="(    )",0,F60)</f>
        <v>0</v>
      </c>
      <c r="G93" s="110">
        <f t="shared" ref="G93:G94" si="41">IF(F93="(    )",0,F93)-IF(E93="(    )",0,E93)</f>
        <v>0</v>
      </c>
      <c r="H93" s="110">
        <f t="shared" ref="H93:H94" si="42">IF(IF(E93="(    )",0,E93)=0,0,IF(F93="(    )",0,F93)/IF(E93="(    )",0,E93))*100</f>
        <v>0</v>
      </c>
      <c r="I93" s="62"/>
    </row>
    <row r="94" spans="1:9" s="49" customFormat="1" ht="32.25" customHeight="1">
      <c r="A94" s="100" t="s">
        <v>78</v>
      </c>
      <c r="B94" s="101">
        <v>1310</v>
      </c>
      <c r="C94" s="132">
        <f>SUM(C88:C93)</f>
        <v>-277.70000000000033</v>
      </c>
      <c r="D94" s="132">
        <f t="shared" ref="D94:F94" si="43">SUM(D88:D93)</f>
        <v>-263.09999999999997</v>
      </c>
      <c r="E94" s="132">
        <f t="shared" si="43"/>
        <v>73.899999999999622</v>
      </c>
      <c r="F94" s="132">
        <f t="shared" si="43"/>
        <v>-263.09999999999997</v>
      </c>
      <c r="G94" s="109">
        <f t="shared" si="41"/>
        <v>-336.9999999999996</v>
      </c>
      <c r="H94" s="109">
        <f t="shared" si="42"/>
        <v>-356.02165087956877</v>
      </c>
      <c r="I94" s="100"/>
    </row>
    <row r="95" spans="1:9" s="49" customFormat="1" ht="32.25" customHeight="1">
      <c r="A95" s="263" t="s">
        <v>98</v>
      </c>
      <c r="B95" s="56"/>
      <c r="C95" s="260"/>
      <c r="D95" s="260"/>
      <c r="E95" s="260"/>
      <c r="F95" s="260"/>
      <c r="G95" s="109"/>
      <c r="H95" s="109"/>
      <c r="I95" s="58"/>
    </row>
    <row r="96" spans="1:9" s="49" customFormat="1" ht="32.25" customHeight="1">
      <c r="A96" s="158" t="s">
        <v>251</v>
      </c>
      <c r="B96" s="60">
        <v>1400</v>
      </c>
      <c r="C96" s="103">
        <f>-C16-C17-C18-C26+'Розшифровка фінрезультати'!C7+'Розшифровка фінрезультати'!C21+'Розшифровка фінрезультати'!C23</f>
        <v>691.50000000000011</v>
      </c>
      <c r="D96" s="311">
        <f>-D16-D17-D18-D26+'Розшифровка фінрезультати'!E7+'Розшифровка фінрезультати'!E21+'Розшифровка фінрезультати'!E23</f>
        <v>924.3</v>
      </c>
      <c r="E96" s="103">
        <v>1069.6000000000001</v>
      </c>
      <c r="F96" s="103">
        <v>924.3</v>
      </c>
      <c r="G96" s="110">
        <f t="shared" si="20"/>
        <v>-145.30000000000018</v>
      </c>
      <c r="H96" s="110">
        <f t="shared" si="21"/>
        <v>86.415482423335817</v>
      </c>
      <c r="I96" s="62"/>
    </row>
    <row r="97" spans="1:9" s="49" customFormat="1" ht="32.25" customHeight="1">
      <c r="A97" s="158" t="s">
        <v>4</v>
      </c>
      <c r="B97" s="60">
        <v>1410</v>
      </c>
      <c r="C97" s="103">
        <f>-(C19+C31)+'Розшифровка фінрезультати'!C32</f>
        <v>433</v>
      </c>
      <c r="D97" s="311">
        <f>-(D19+D31)+'Розшифровка фінрезультати'!E32</f>
        <v>651.9</v>
      </c>
      <c r="E97" s="103">
        <v>514.9</v>
      </c>
      <c r="F97" s="103">
        <v>651.9</v>
      </c>
      <c r="G97" s="110">
        <f t="shared" si="20"/>
        <v>137</v>
      </c>
      <c r="H97" s="110">
        <f t="shared" si="21"/>
        <v>126.60710817634492</v>
      </c>
      <c r="I97" s="62"/>
    </row>
    <row r="98" spans="1:9" s="49" customFormat="1" ht="32.25" customHeight="1">
      <c r="A98" s="158" t="s">
        <v>5</v>
      </c>
      <c r="B98" s="60">
        <v>1420</v>
      </c>
      <c r="C98" s="103">
        <f>-(C20+C32)+'Розшифровка фінрезультати'!C33</f>
        <v>92.2</v>
      </c>
      <c r="D98" s="311">
        <f>-(D20+D32)+'Розшифровка фінрезультати'!E33</f>
        <v>133.4</v>
      </c>
      <c r="E98" s="311">
        <f>-(E20+E32)+'Розшифровка фінрезультати'!D33</f>
        <v>113.1</v>
      </c>
      <c r="F98" s="103">
        <v>133.4</v>
      </c>
      <c r="G98" s="110">
        <f t="shared" si="20"/>
        <v>20.300000000000011</v>
      </c>
      <c r="H98" s="110">
        <f t="shared" si="21"/>
        <v>117.94871794871796</v>
      </c>
      <c r="I98" s="62"/>
    </row>
    <row r="99" spans="1:9" s="49" customFormat="1" ht="32.25" customHeight="1">
      <c r="A99" s="158" t="s">
        <v>6</v>
      </c>
      <c r="B99" s="60">
        <v>1430</v>
      </c>
      <c r="C99" s="103">
        <f>-(C22+C33)</f>
        <v>119.19999999999999</v>
      </c>
      <c r="D99" s="311">
        <f>-(D22+D33)</f>
        <v>165.5</v>
      </c>
      <c r="E99" s="103">
        <v>123.9</v>
      </c>
      <c r="F99" s="311">
        <v>165.5</v>
      </c>
      <c r="G99" s="110">
        <f t="shared" si="20"/>
        <v>41.599999999999994</v>
      </c>
      <c r="H99" s="110">
        <f t="shared" si="21"/>
        <v>133.57546408393864</v>
      </c>
      <c r="I99" s="62"/>
    </row>
    <row r="100" spans="1:9" s="49" customFormat="1" ht="32.25" customHeight="1">
      <c r="A100" s="158" t="s">
        <v>14</v>
      </c>
      <c r="B100" s="60">
        <v>1440</v>
      </c>
      <c r="C100" s="103">
        <v>152</v>
      </c>
      <c r="D100" s="103">
        <v>162.9</v>
      </c>
      <c r="E100" s="103">
        <v>164.20000000000027</v>
      </c>
      <c r="F100" s="103">
        <v>162.9</v>
      </c>
      <c r="G100" s="110">
        <f t="shared" si="20"/>
        <v>-1.3000000000002672</v>
      </c>
      <c r="H100" s="110">
        <f t="shared" si="21"/>
        <v>99.20828258221664</v>
      </c>
      <c r="I100" s="62"/>
    </row>
    <row r="101" spans="1:9" s="49" customFormat="1" ht="32.25" customHeight="1">
      <c r="A101" s="100" t="s">
        <v>35</v>
      </c>
      <c r="B101" s="262">
        <v>1450</v>
      </c>
      <c r="C101" s="261">
        <f>SUM(C96,C97:C100)</f>
        <v>1487.9</v>
      </c>
      <c r="D101" s="261">
        <f>SUM(D96,D97:D100)</f>
        <v>2038</v>
      </c>
      <c r="E101" s="261">
        <f>SUM(E96,E97:E100)</f>
        <v>1985.7000000000003</v>
      </c>
      <c r="F101" s="261">
        <f>SUM(F96,F97:F100)</f>
        <v>2038</v>
      </c>
      <c r="G101" s="109">
        <f t="shared" si="20"/>
        <v>52.299999999999727</v>
      </c>
      <c r="H101" s="109">
        <f t="shared" si="21"/>
        <v>102.63383189807121</v>
      </c>
      <c r="I101" s="100"/>
    </row>
    <row r="102" spans="1:9" s="3" customFormat="1" ht="20.399999999999999">
      <c r="A102" s="63"/>
      <c r="B102" s="64"/>
      <c r="C102" s="64"/>
      <c r="D102" s="64"/>
      <c r="E102" s="64"/>
      <c r="F102" s="64"/>
      <c r="G102" s="64"/>
      <c r="H102" s="64"/>
      <c r="I102" s="64"/>
    </row>
    <row r="103" spans="1:9" s="189" customFormat="1" ht="60.75" customHeight="1">
      <c r="A103" s="185" t="s">
        <v>244</v>
      </c>
      <c r="B103" s="186"/>
      <c r="C103" s="326" t="s">
        <v>247</v>
      </c>
      <c r="D103" s="326"/>
      <c r="E103" s="187"/>
      <c r="F103" s="327" t="s">
        <v>296</v>
      </c>
      <c r="G103" s="327"/>
      <c r="H103" s="327"/>
      <c r="I103" s="188"/>
    </row>
    <row r="104" spans="1:9" s="190" customFormat="1">
      <c r="A104" s="180" t="s">
        <v>207</v>
      </c>
      <c r="B104" s="181"/>
      <c r="C104" s="324" t="s">
        <v>51</v>
      </c>
      <c r="D104" s="324"/>
      <c r="E104" s="181"/>
      <c r="F104" s="325" t="s">
        <v>132</v>
      </c>
      <c r="G104" s="325"/>
      <c r="H104" s="325"/>
      <c r="I104" s="184"/>
    </row>
    <row r="105" spans="1:9">
      <c r="A105" s="8"/>
      <c r="B105" s="153"/>
      <c r="C105" s="153"/>
      <c r="D105" s="153"/>
      <c r="E105" s="153"/>
      <c r="F105" s="153"/>
      <c r="G105" s="153"/>
      <c r="H105" s="153"/>
      <c r="I105" s="153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9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240"/>
  <sheetViews>
    <sheetView zoomScaleNormal="100" zoomScaleSheetLayoutView="80" workbookViewId="0">
      <selection activeCell="G7" sqref="G7"/>
    </sheetView>
  </sheetViews>
  <sheetFormatPr defaultColWidth="9.109375" defaultRowHeight="18"/>
  <cols>
    <col min="1" max="1" width="62.44140625" style="2" customWidth="1"/>
    <col min="2" max="2" width="12.5546875" style="88" customWidth="1"/>
    <col min="3" max="3" width="14.88671875" style="105" customWidth="1"/>
    <col min="4" max="4" width="16.109375" style="88" customWidth="1"/>
    <col min="5" max="5" width="16.6640625" style="88" customWidth="1"/>
    <col min="6" max="6" width="15" style="88" customWidth="1"/>
    <col min="7" max="7" width="15.5546875" style="88" customWidth="1"/>
    <col min="8" max="16384" width="9.109375" style="2"/>
  </cols>
  <sheetData>
    <row r="2" spans="1:8" ht="33.75" customHeight="1">
      <c r="A2" s="356" t="s">
        <v>239</v>
      </c>
      <c r="B2" s="356"/>
      <c r="C2" s="356"/>
      <c r="D2" s="356"/>
      <c r="E2" s="356"/>
      <c r="F2" s="356"/>
      <c r="G2" s="356"/>
    </row>
    <row r="3" spans="1:8" ht="28.5" customHeight="1">
      <c r="A3" s="89"/>
      <c r="B3" s="7"/>
      <c r="C3" s="7"/>
      <c r="D3" s="89"/>
      <c r="E3" s="89"/>
      <c r="F3" s="89"/>
      <c r="G3" s="224" t="s">
        <v>264</v>
      </c>
    </row>
    <row r="4" spans="1:8" ht="60" customHeight="1">
      <c r="A4" s="125" t="s">
        <v>114</v>
      </c>
      <c r="B4" s="113" t="s">
        <v>7</v>
      </c>
      <c r="C4" s="300" t="s">
        <v>272</v>
      </c>
      <c r="D4" s="300" t="s">
        <v>273</v>
      </c>
      <c r="E4" s="300" t="s">
        <v>274</v>
      </c>
      <c r="F4" s="113" t="s">
        <v>248</v>
      </c>
      <c r="G4" s="291" t="s">
        <v>262</v>
      </c>
    </row>
    <row r="5" spans="1:8" ht="23.25" customHeight="1">
      <c r="A5" s="125">
        <v>1</v>
      </c>
      <c r="B5" s="113">
        <v>2</v>
      </c>
      <c r="C5" s="113">
        <v>3</v>
      </c>
      <c r="D5" s="113">
        <v>4</v>
      </c>
      <c r="E5" s="113">
        <v>5</v>
      </c>
      <c r="F5" s="113">
        <v>6</v>
      </c>
      <c r="G5" s="113">
        <v>7</v>
      </c>
    </row>
    <row r="6" spans="1:8" s="49" customFormat="1" ht="44.25" customHeight="1">
      <c r="A6" s="239" t="s">
        <v>224</v>
      </c>
      <c r="B6" s="289">
        <v>6000</v>
      </c>
      <c r="C6" s="290">
        <f t="shared" ref="C6:D6" si="0">C7+C11</f>
        <v>0</v>
      </c>
      <c r="D6" s="290">
        <f t="shared" si="0"/>
        <v>0</v>
      </c>
      <c r="E6" s="290">
        <f>E7+E11</f>
        <v>0</v>
      </c>
      <c r="F6" s="290">
        <f>E6-D6</f>
        <v>0</v>
      </c>
      <c r="G6" s="290">
        <f>IF(D6=0,0,E6/D6*100)</f>
        <v>0</v>
      </c>
      <c r="H6" s="245"/>
    </row>
    <row r="7" spans="1:8" s="287" customFormat="1" ht="27.75" customHeight="1">
      <c r="A7" s="244" t="s">
        <v>225</v>
      </c>
      <c r="B7" s="242">
        <v>6010</v>
      </c>
      <c r="C7" s="243">
        <f>SUM(C8:C10)</f>
        <v>0</v>
      </c>
      <c r="D7" s="243">
        <f t="shared" ref="D7:E7" si="1">SUM(D8:D10)</f>
        <v>0</v>
      </c>
      <c r="E7" s="243">
        <f t="shared" si="1"/>
        <v>0</v>
      </c>
      <c r="F7" s="243">
        <f t="shared" ref="F7:F14" si="2">E7-D7</f>
        <v>0</v>
      </c>
      <c r="G7" s="243">
        <f t="shared" ref="G7:G14" si="3">IF(D7=0,0,E7/D7*100)</f>
        <v>0</v>
      </c>
      <c r="H7" s="286"/>
    </row>
    <row r="8" spans="1:8" ht="20.25" customHeight="1">
      <c r="A8" s="285"/>
      <c r="B8" s="240"/>
      <c r="C8" s="133"/>
      <c r="D8" s="133"/>
      <c r="E8" s="133"/>
      <c r="F8" s="133">
        <f t="shared" si="2"/>
        <v>0</v>
      </c>
      <c r="G8" s="133">
        <f t="shared" si="3"/>
        <v>0</v>
      </c>
      <c r="H8" s="241"/>
    </row>
    <row r="9" spans="1:8" ht="20.25" customHeight="1">
      <c r="A9" s="285"/>
      <c r="B9" s="240"/>
      <c r="C9" s="133"/>
      <c r="D9" s="133"/>
      <c r="E9" s="133"/>
      <c r="F9" s="133">
        <f t="shared" si="2"/>
        <v>0</v>
      </c>
      <c r="G9" s="133">
        <f t="shared" si="3"/>
        <v>0</v>
      </c>
      <c r="H9" s="241"/>
    </row>
    <row r="10" spans="1:8" ht="20.25" customHeight="1">
      <c r="A10" s="288"/>
      <c r="B10" s="240"/>
      <c r="C10" s="133"/>
      <c r="D10" s="133"/>
      <c r="E10" s="133"/>
      <c r="F10" s="133">
        <f t="shared" si="2"/>
        <v>0</v>
      </c>
      <c r="G10" s="133">
        <f t="shared" si="3"/>
        <v>0</v>
      </c>
      <c r="H10" s="241"/>
    </row>
    <row r="11" spans="1:8" s="287" customFormat="1" ht="27.75" customHeight="1">
      <c r="A11" s="244" t="s">
        <v>226</v>
      </c>
      <c r="B11" s="242">
        <v>6020</v>
      </c>
      <c r="C11" s="243">
        <f>SUM(C12:C14)</f>
        <v>0</v>
      </c>
      <c r="D11" s="243">
        <f t="shared" ref="D11" si="4">SUM(D12:D14)</f>
        <v>0</v>
      </c>
      <c r="E11" s="243">
        <f t="shared" ref="E11" si="5">SUM(E12:E14)</f>
        <v>0</v>
      </c>
      <c r="F11" s="243">
        <f t="shared" si="2"/>
        <v>0</v>
      </c>
      <c r="G11" s="243">
        <f t="shared" si="3"/>
        <v>0</v>
      </c>
      <c r="H11" s="286"/>
    </row>
    <row r="12" spans="1:8" ht="20.25" customHeight="1">
      <c r="A12" s="285"/>
      <c r="B12" s="240"/>
      <c r="C12" s="133"/>
      <c r="D12" s="133"/>
      <c r="E12" s="133"/>
      <c r="F12" s="133">
        <f t="shared" si="2"/>
        <v>0</v>
      </c>
      <c r="G12" s="133">
        <f t="shared" si="3"/>
        <v>0</v>
      </c>
      <c r="H12" s="241"/>
    </row>
    <row r="13" spans="1:8" ht="20.25" customHeight="1">
      <c r="A13" s="285"/>
      <c r="B13" s="240"/>
      <c r="C13" s="133"/>
      <c r="D13" s="133"/>
      <c r="E13" s="133"/>
      <c r="F13" s="133">
        <f t="shared" si="2"/>
        <v>0</v>
      </c>
      <c r="G13" s="133">
        <f t="shared" si="3"/>
        <v>0</v>
      </c>
      <c r="H13" s="241"/>
    </row>
    <row r="14" spans="1:8" ht="20.25" customHeight="1">
      <c r="A14" s="288"/>
      <c r="B14" s="240"/>
      <c r="C14" s="133"/>
      <c r="D14" s="133"/>
      <c r="E14" s="133"/>
      <c r="F14" s="133">
        <f t="shared" si="2"/>
        <v>0</v>
      </c>
      <c r="G14" s="133">
        <f t="shared" si="3"/>
        <v>0</v>
      </c>
      <c r="H14" s="241"/>
    </row>
    <row r="15" spans="1:8">
      <c r="A15" s="252"/>
      <c r="B15" s="253"/>
      <c r="C15" s="253"/>
      <c r="D15" s="254"/>
      <c r="E15" s="254"/>
      <c r="F15" s="255"/>
      <c r="G15" s="255"/>
      <c r="H15" s="241"/>
    </row>
    <row r="16" spans="1:8">
      <c r="A16" s="252"/>
      <c r="B16" s="253"/>
      <c r="C16" s="253"/>
      <c r="D16" s="254"/>
      <c r="E16" s="254"/>
      <c r="F16" s="255"/>
      <c r="G16" s="255"/>
      <c r="H16" s="241"/>
    </row>
    <row r="17" spans="1:8" s="197" customFormat="1" ht="26.25" customHeight="1">
      <c r="A17" s="246" t="s">
        <v>261</v>
      </c>
      <c r="B17" s="247"/>
      <c r="C17" s="247"/>
      <c r="D17" s="248" t="s">
        <v>63</v>
      </c>
      <c r="E17" s="249"/>
      <c r="F17" s="519" t="s">
        <v>296</v>
      </c>
      <c r="G17" s="519"/>
      <c r="H17" s="519"/>
    </row>
    <row r="18" spans="1:8" s="225" customFormat="1">
      <c r="A18" s="250" t="s">
        <v>207</v>
      </c>
      <c r="B18" s="251"/>
      <c r="C18" s="251"/>
      <c r="D18" s="250" t="s">
        <v>213</v>
      </c>
      <c r="E18" s="250"/>
      <c r="F18" s="518" t="s">
        <v>132</v>
      </c>
      <c r="G18" s="518"/>
      <c r="H18" s="241"/>
    </row>
    <row r="19" spans="1:8">
      <c r="A19" s="92"/>
      <c r="B19" s="93"/>
      <c r="C19" s="93"/>
      <c r="D19" s="94"/>
      <c r="E19" s="95"/>
      <c r="F19" s="95"/>
      <c r="G19" s="95"/>
    </row>
    <row r="20" spans="1:8">
      <c r="A20" s="92"/>
      <c r="B20" s="93"/>
      <c r="C20" s="93"/>
      <c r="D20" s="94"/>
      <c r="E20" s="95"/>
      <c r="F20" s="95"/>
      <c r="G20" s="95"/>
    </row>
    <row r="21" spans="1:8">
      <c r="A21" s="92"/>
      <c r="B21" s="93"/>
      <c r="C21" s="93"/>
      <c r="D21" s="94"/>
      <c r="E21" s="95"/>
      <c r="F21" s="95"/>
      <c r="G21" s="95"/>
    </row>
    <row r="22" spans="1:8">
      <c r="A22" s="92"/>
      <c r="B22" s="93"/>
      <c r="C22" s="93"/>
      <c r="D22" s="94"/>
      <c r="E22" s="95"/>
      <c r="F22" s="95"/>
      <c r="G22" s="95"/>
    </row>
    <row r="23" spans="1:8">
      <c r="A23" s="92"/>
      <c r="B23" s="93"/>
      <c r="C23" s="93"/>
      <c r="D23" s="94"/>
      <c r="E23" s="95"/>
      <c r="F23" s="95"/>
      <c r="G23" s="95"/>
    </row>
    <row r="24" spans="1:8">
      <c r="A24" s="92"/>
      <c r="B24" s="93"/>
      <c r="C24" s="93"/>
      <c r="D24" s="94"/>
      <c r="E24" s="95"/>
      <c r="F24" s="95"/>
      <c r="G24" s="95"/>
    </row>
    <row r="25" spans="1:8">
      <c r="A25" s="92"/>
      <c r="B25" s="93"/>
      <c r="C25" s="93"/>
      <c r="D25" s="94"/>
      <c r="E25" s="95"/>
      <c r="F25" s="95"/>
      <c r="G25" s="95"/>
    </row>
    <row r="26" spans="1:8">
      <c r="A26" s="92"/>
      <c r="B26" s="93"/>
      <c r="C26" s="93"/>
      <c r="D26" s="94"/>
      <c r="E26" s="95"/>
      <c r="F26" s="95"/>
      <c r="G26" s="95"/>
    </row>
    <row r="27" spans="1:8">
      <c r="A27" s="92"/>
      <c r="B27" s="93"/>
      <c r="C27" s="93"/>
      <c r="D27" s="94"/>
      <c r="E27" s="95"/>
      <c r="F27" s="95"/>
      <c r="G27" s="95"/>
    </row>
    <row r="28" spans="1:8">
      <c r="A28" s="92"/>
      <c r="B28" s="93"/>
      <c r="C28" s="93"/>
      <c r="D28" s="94"/>
      <c r="E28" s="95"/>
      <c r="F28" s="95"/>
      <c r="G28" s="95"/>
    </row>
    <row r="29" spans="1:8">
      <c r="A29" s="92"/>
      <c r="B29" s="93"/>
      <c r="C29" s="93"/>
      <c r="D29" s="94"/>
      <c r="E29" s="95"/>
      <c r="F29" s="95"/>
      <c r="G29" s="95"/>
    </row>
    <row r="30" spans="1:8">
      <c r="A30" s="92"/>
      <c r="B30" s="93"/>
      <c r="C30" s="93"/>
      <c r="D30" s="94"/>
      <c r="E30" s="95"/>
      <c r="F30" s="95"/>
      <c r="G30" s="95"/>
    </row>
    <row r="31" spans="1:8">
      <c r="A31" s="92"/>
      <c r="B31" s="93"/>
      <c r="C31" s="93"/>
      <c r="D31" s="94"/>
      <c r="E31" s="95"/>
      <c r="F31" s="95"/>
      <c r="G31" s="95"/>
    </row>
    <row r="32" spans="1:8">
      <c r="A32" s="92"/>
      <c r="B32" s="93"/>
      <c r="C32" s="93"/>
      <c r="D32" s="94"/>
      <c r="E32" s="95"/>
      <c r="F32" s="95"/>
      <c r="G32" s="95"/>
    </row>
    <row r="33" spans="1:7">
      <c r="A33" s="92"/>
      <c r="B33" s="93"/>
      <c r="C33" s="93"/>
      <c r="D33" s="94"/>
      <c r="E33" s="95"/>
      <c r="F33" s="95"/>
      <c r="G33" s="95"/>
    </row>
    <row r="34" spans="1:7">
      <c r="A34" s="92"/>
      <c r="B34" s="93"/>
      <c r="C34" s="93"/>
      <c r="D34" s="94"/>
      <c r="E34" s="95"/>
      <c r="F34" s="95"/>
      <c r="G34" s="95"/>
    </row>
    <row r="35" spans="1:7">
      <c r="A35" s="92"/>
      <c r="B35" s="93"/>
      <c r="C35" s="93"/>
      <c r="D35" s="94"/>
      <c r="E35" s="95"/>
      <c r="F35" s="95"/>
      <c r="G35" s="95"/>
    </row>
    <row r="36" spans="1:7">
      <c r="A36" s="92"/>
      <c r="B36" s="93"/>
      <c r="C36" s="93"/>
      <c r="D36" s="94"/>
      <c r="E36" s="95"/>
      <c r="F36" s="95"/>
      <c r="G36" s="95"/>
    </row>
    <row r="37" spans="1:7">
      <c r="A37" s="92"/>
      <c r="B37" s="93"/>
      <c r="C37" s="93"/>
      <c r="D37" s="94"/>
      <c r="E37" s="95"/>
      <c r="F37" s="95"/>
      <c r="G37" s="95"/>
    </row>
    <row r="38" spans="1:7">
      <c r="A38" s="92"/>
      <c r="B38" s="93"/>
      <c r="C38" s="93"/>
      <c r="D38" s="94"/>
      <c r="E38" s="95"/>
      <c r="F38" s="95"/>
      <c r="G38" s="95"/>
    </row>
    <row r="39" spans="1:7">
      <c r="A39" s="92"/>
      <c r="B39" s="93"/>
      <c r="C39" s="93"/>
      <c r="D39" s="94"/>
      <c r="E39" s="95"/>
      <c r="F39" s="95"/>
      <c r="G39" s="95"/>
    </row>
    <row r="40" spans="1:7">
      <c r="A40" s="92"/>
      <c r="B40" s="93"/>
      <c r="C40" s="93"/>
      <c r="D40" s="94"/>
      <c r="E40" s="95"/>
      <c r="F40" s="95"/>
      <c r="G40" s="95"/>
    </row>
    <row r="41" spans="1:7">
      <c r="A41" s="92"/>
      <c r="B41" s="93"/>
      <c r="C41" s="93"/>
      <c r="D41" s="94"/>
      <c r="E41" s="95"/>
      <c r="F41" s="95"/>
      <c r="G41" s="95"/>
    </row>
    <row r="42" spans="1:7">
      <c r="A42" s="92"/>
      <c r="B42" s="93"/>
      <c r="C42" s="93"/>
      <c r="D42" s="94"/>
      <c r="E42" s="95"/>
      <c r="F42" s="95"/>
      <c r="G42" s="95"/>
    </row>
    <row r="43" spans="1:7">
      <c r="A43" s="92"/>
      <c r="B43" s="93"/>
      <c r="C43" s="93"/>
      <c r="D43" s="94"/>
      <c r="E43" s="95"/>
      <c r="F43" s="95"/>
      <c r="G43" s="95"/>
    </row>
    <row r="44" spans="1:7">
      <c r="A44" s="92"/>
      <c r="B44" s="93"/>
      <c r="C44" s="93"/>
      <c r="D44" s="94"/>
      <c r="E44" s="95"/>
      <c r="F44" s="95"/>
      <c r="G44" s="95"/>
    </row>
    <row r="45" spans="1:7">
      <c r="A45" s="92"/>
      <c r="B45" s="93"/>
      <c r="C45" s="93"/>
      <c r="D45" s="94"/>
      <c r="E45" s="95"/>
      <c r="F45" s="95"/>
      <c r="G45" s="95"/>
    </row>
    <row r="46" spans="1:7">
      <c r="A46" s="92"/>
      <c r="B46" s="93"/>
      <c r="C46" s="93"/>
      <c r="D46" s="94"/>
      <c r="E46" s="95"/>
      <c r="F46" s="95"/>
      <c r="G46" s="95"/>
    </row>
    <row r="47" spans="1:7">
      <c r="A47" s="92"/>
      <c r="B47" s="93"/>
      <c r="C47" s="93"/>
      <c r="D47" s="94"/>
      <c r="E47" s="95"/>
      <c r="F47" s="95"/>
      <c r="G47" s="95"/>
    </row>
    <row r="48" spans="1:7">
      <c r="A48" s="92"/>
      <c r="B48" s="93"/>
      <c r="C48" s="93"/>
      <c r="D48" s="94"/>
      <c r="E48" s="95"/>
      <c r="F48" s="95"/>
      <c r="G48" s="95"/>
    </row>
    <row r="49" spans="1:7">
      <c r="A49" s="92"/>
      <c r="B49" s="93"/>
      <c r="C49" s="93"/>
      <c r="D49" s="94"/>
      <c r="E49" s="95"/>
      <c r="F49" s="95"/>
      <c r="G49" s="95"/>
    </row>
    <row r="50" spans="1:7">
      <c r="A50" s="92"/>
      <c r="D50" s="96"/>
      <c r="E50" s="97"/>
      <c r="F50" s="97"/>
      <c r="G50" s="97"/>
    </row>
    <row r="51" spans="1:7">
      <c r="A51" s="5"/>
      <c r="D51" s="96"/>
      <c r="E51" s="97"/>
      <c r="F51" s="97"/>
      <c r="G51" s="97"/>
    </row>
    <row r="52" spans="1:7">
      <c r="A52" s="5"/>
      <c r="D52" s="96"/>
      <c r="E52" s="97"/>
      <c r="F52" s="97"/>
      <c r="G52" s="97"/>
    </row>
    <row r="53" spans="1:7">
      <c r="A53" s="5"/>
      <c r="D53" s="96"/>
      <c r="E53" s="97"/>
      <c r="F53" s="97"/>
      <c r="G53" s="97"/>
    </row>
    <row r="54" spans="1:7">
      <c r="A54" s="5"/>
      <c r="D54" s="96"/>
      <c r="E54" s="97"/>
      <c r="F54" s="97"/>
      <c r="G54" s="97"/>
    </row>
    <row r="55" spans="1:7">
      <c r="A55" s="5"/>
      <c r="D55" s="96"/>
      <c r="E55" s="97"/>
      <c r="F55" s="97"/>
      <c r="G55" s="97"/>
    </row>
    <row r="56" spans="1:7">
      <c r="A56" s="5"/>
      <c r="D56" s="96"/>
      <c r="E56" s="97"/>
      <c r="F56" s="97"/>
      <c r="G56" s="97"/>
    </row>
    <row r="57" spans="1:7">
      <c r="A57" s="5"/>
      <c r="D57" s="96"/>
      <c r="E57" s="97"/>
      <c r="F57" s="97"/>
      <c r="G57" s="97"/>
    </row>
    <row r="58" spans="1:7">
      <c r="A58" s="5"/>
      <c r="D58" s="96"/>
      <c r="E58" s="97"/>
      <c r="F58" s="97"/>
      <c r="G58" s="97"/>
    </row>
    <row r="59" spans="1:7">
      <c r="A59" s="5"/>
      <c r="D59" s="96"/>
      <c r="E59" s="97"/>
      <c r="F59" s="97"/>
      <c r="G59" s="97"/>
    </row>
    <row r="60" spans="1:7">
      <c r="A60" s="5"/>
      <c r="D60" s="96"/>
      <c r="E60" s="97"/>
      <c r="F60" s="97"/>
      <c r="G60" s="97"/>
    </row>
    <row r="61" spans="1:7">
      <c r="A61" s="5"/>
      <c r="D61" s="96"/>
      <c r="E61" s="97"/>
      <c r="F61" s="97"/>
      <c r="G61" s="97"/>
    </row>
    <row r="62" spans="1:7">
      <c r="A62" s="5"/>
      <c r="D62" s="96"/>
      <c r="E62" s="97"/>
      <c r="F62" s="97"/>
      <c r="G62" s="97"/>
    </row>
    <row r="63" spans="1:7">
      <c r="A63" s="5"/>
      <c r="D63" s="96"/>
      <c r="E63" s="97"/>
      <c r="F63" s="97"/>
      <c r="G63" s="97"/>
    </row>
    <row r="64" spans="1:7">
      <c r="A64" s="5"/>
      <c r="D64" s="96"/>
      <c r="E64" s="97"/>
      <c r="F64" s="97"/>
      <c r="G64" s="97"/>
    </row>
    <row r="65" spans="1:7">
      <c r="A65" s="5"/>
      <c r="D65" s="96"/>
      <c r="E65" s="97"/>
      <c r="F65" s="97"/>
      <c r="G65" s="97"/>
    </row>
    <row r="66" spans="1:7">
      <c r="A66" s="5"/>
      <c r="D66" s="96"/>
      <c r="E66" s="97"/>
      <c r="F66" s="97"/>
      <c r="G66" s="97"/>
    </row>
    <row r="67" spans="1:7">
      <c r="A67" s="5"/>
      <c r="D67" s="96"/>
      <c r="E67" s="97"/>
      <c r="F67" s="97"/>
      <c r="G67" s="97"/>
    </row>
    <row r="68" spans="1:7">
      <c r="A68" s="5"/>
      <c r="D68" s="96"/>
      <c r="E68" s="97"/>
      <c r="F68" s="97"/>
      <c r="G68" s="97"/>
    </row>
    <row r="69" spans="1:7">
      <c r="A69" s="5"/>
      <c r="D69" s="96"/>
      <c r="E69" s="97"/>
      <c r="F69" s="97"/>
      <c r="G69" s="97"/>
    </row>
    <row r="70" spans="1:7">
      <c r="A70" s="5"/>
      <c r="D70" s="96"/>
      <c r="E70" s="97"/>
      <c r="F70" s="97"/>
      <c r="G70" s="97"/>
    </row>
    <row r="71" spans="1:7">
      <c r="A71" s="5"/>
      <c r="D71" s="96"/>
      <c r="E71" s="97"/>
      <c r="F71" s="97"/>
      <c r="G71" s="97"/>
    </row>
    <row r="72" spans="1:7">
      <c r="A72" s="5"/>
      <c r="D72" s="96"/>
      <c r="E72" s="97"/>
      <c r="F72" s="97"/>
      <c r="G72" s="97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64"/>
  <sheetViews>
    <sheetView topLeftCell="A25" zoomScaleNormal="100" zoomScaleSheetLayoutView="87" workbookViewId="0">
      <selection activeCell="A30" sqref="A30"/>
    </sheetView>
  </sheetViews>
  <sheetFormatPr defaultColWidth="9.109375" defaultRowHeight="18"/>
  <cols>
    <col min="1" max="1" width="58" style="2" customWidth="1"/>
    <col min="2" max="2" width="12.88671875" style="51" customWidth="1"/>
    <col min="3" max="3" width="15.6640625" style="105" customWidth="1"/>
    <col min="4" max="4" width="18" style="51" customWidth="1"/>
    <col min="5" max="5" width="16.6640625" style="51" customWidth="1"/>
    <col min="6" max="7" width="16.33203125" style="51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154"/>
      <c r="B1" s="153"/>
      <c r="C1" s="153"/>
      <c r="D1" s="153"/>
      <c r="E1" s="153"/>
      <c r="F1" s="153"/>
      <c r="G1" s="153"/>
    </row>
    <row r="2" spans="1:7">
      <c r="A2" s="335" t="s">
        <v>236</v>
      </c>
      <c r="B2" s="335"/>
      <c r="C2" s="335"/>
      <c r="D2" s="335"/>
      <c r="E2" s="335"/>
      <c r="F2" s="335"/>
      <c r="G2" s="335"/>
    </row>
    <row r="3" spans="1:7">
      <c r="A3" s="151"/>
      <c r="B3" s="141"/>
      <c r="C3" s="141"/>
      <c r="D3" s="151"/>
      <c r="E3" s="151"/>
      <c r="F3" s="151"/>
      <c r="G3" s="141" t="s">
        <v>264</v>
      </c>
    </row>
    <row r="4" spans="1:7" ht="66.75" customHeight="1">
      <c r="A4" s="146" t="s">
        <v>114</v>
      </c>
      <c r="B4" s="147" t="s">
        <v>7</v>
      </c>
      <c r="C4" s="107" t="s">
        <v>272</v>
      </c>
      <c r="D4" s="107" t="s">
        <v>273</v>
      </c>
      <c r="E4" s="107" t="s">
        <v>274</v>
      </c>
      <c r="F4" s="147" t="s">
        <v>248</v>
      </c>
      <c r="G4" s="148" t="s">
        <v>262</v>
      </c>
    </row>
    <row r="5" spans="1:7" ht="18" customHeight="1">
      <c r="A5" s="46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6">
        <v>7</v>
      </c>
    </row>
    <row r="6" spans="1:7" ht="52.5" customHeight="1">
      <c r="A6" s="149" t="s">
        <v>220</v>
      </c>
      <c r="B6" s="143">
        <v>1018</v>
      </c>
      <c r="C6" s="111">
        <f>SUM(C7:C19)</f>
        <v>150.9</v>
      </c>
      <c r="D6" s="111">
        <f>SUM(D7:D19)</f>
        <v>156.80000000000001</v>
      </c>
      <c r="E6" s="111">
        <f>SUM(E7:E19)</f>
        <v>153.20000000000002</v>
      </c>
      <c r="F6" s="111">
        <f>E6-D6</f>
        <v>-3.5999999999999943</v>
      </c>
      <c r="G6" s="135">
        <f>IF(D6=0,0,E6/D6*100)</f>
        <v>97.704081632653057</v>
      </c>
    </row>
    <row r="7" spans="1:7" ht="26.4" customHeight="1">
      <c r="A7" s="126" t="s">
        <v>304</v>
      </c>
      <c r="B7" s="143"/>
      <c r="C7" s="114">
        <v>8.1999999999999993</v>
      </c>
      <c r="D7" s="114">
        <v>10.199999999999999</v>
      </c>
      <c r="E7" s="114">
        <v>1.5</v>
      </c>
      <c r="F7" s="114">
        <f t="shared" ref="F7:F14" si="0">E7-D7</f>
        <v>-8.6999999999999993</v>
      </c>
      <c r="G7" s="114">
        <f t="shared" ref="G7:G14" si="1">F7-E7</f>
        <v>-10.199999999999999</v>
      </c>
    </row>
    <row r="8" spans="1:7" ht="17.399999999999999" customHeight="1">
      <c r="A8" s="126" t="s">
        <v>305</v>
      </c>
      <c r="B8" s="143"/>
      <c r="C8" s="114">
        <v>103</v>
      </c>
      <c r="D8" s="306">
        <v>92.5</v>
      </c>
      <c r="E8" s="114">
        <v>92.4</v>
      </c>
      <c r="F8" s="114">
        <f t="shared" si="0"/>
        <v>-9.9999999999994316E-2</v>
      </c>
      <c r="G8" s="114">
        <f t="shared" si="1"/>
        <v>-92.5</v>
      </c>
    </row>
    <row r="9" spans="1:7" ht="24" customHeight="1">
      <c r="A9" s="126" t="s">
        <v>306</v>
      </c>
      <c r="B9" s="143"/>
      <c r="C9" s="114">
        <v>0.6</v>
      </c>
      <c r="D9" s="306">
        <v>1</v>
      </c>
      <c r="E9" s="114">
        <v>0.6</v>
      </c>
      <c r="F9" s="114">
        <f t="shared" si="0"/>
        <v>-0.4</v>
      </c>
      <c r="G9" s="114">
        <f t="shared" si="1"/>
        <v>-1</v>
      </c>
    </row>
    <row r="10" spans="1:7" ht="26.4" customHeight="1">
      <c r="A10" s="126" t="s">
        <v>307</v>
      </c>
      <c r="B10" s="143"/>
      <c r="C10" s="114">
        <v>3.5</v>
      </c>
      <c r="D10" s="306">
        <v>4</v>
      </c>
      <c r="E10" s="114">
        <v>3.9</v>
      </c>
      <c r="F10" s="114">
        <f t="shared" si="0"/>
        <v>-0.10000000000000009</v>
      </c>
      <c r="G10" s="114">
        <f t="shared" si="1"/>
        <v>-4</v>
      </c>
    </row>
    <row r="11" spans="1:7" ht="19.2" customHeight="1">
      <c r="A11" s="126" t="s">
        <v>308</v>
      </c>
      <c r="B11" s="143"/>
      <c r="C11" s="114">
        <v>35.6</v>
      </c>
      <c r="D11" s="306">
        <v>44.1</v>
      </c>
      <c r="E11" s="114">
        <v>35.4</v>
      </c>
      <c r="F11" s="114">
        <f t="shared" si="0"/>
        <v>-8.7000000000000028</v>
      </c>
      <c r="G11" s="114">
        <f t="shared" si="1"/>
        <v>-44.1</v>
      </c>
    </row>
    <row r="12" spans="1:7" ht="18" customHeight="1">
      <c r="A12" s="126" t="s">
        <v>309</v>
      </c>
      <c r="B12" s="143"/>
      <c r="C12" s="114">
        <v>0</v>
      </c>
      <c r="D12" s="114">
        <v>0</v>
      </c>
      <c r="E12" s="114">
        <v>0</v>
      </c>
      <c r="F12" s="114">
        <f t="shared" si="0"/>
        <v>0</v>
      </c>
      <c r="G12" s="114">
        <f t="shared" si="1"/>
        <v>0</v>
      </c>
    </row>
    <row r="13" spans="1:7" ht="19.2" customHeight="1">
      <c r="A13" s="126" t="s">
        <v>310</v>
      </c>
      <c r="B13" s="143"/>
      <c r="C13" s="114">
        <v>0</v>
      </c>
      <c r="D13" s="306">
        <v>1.5</v>
      </c>
      <c r="E13" s="114">
        <v>0</v>
      </c>
      <c r="F13" s="114">
        <f t="shared" si="0"/>
        <v>-1.5</v>
      </c>
      <c r="G13" s="114">
        <f t="shared" si="1"/>
        <v>-1.5</v>
      </c>
    </row>
    <row r="14" spans="1:7" ht="20.399999999999999" customHeight="1">
      <c r="A14" s="126" t="s">
        <v>311</v>
      </c>
      <c r="B14" s="143"/>
      <c r="C14" s="114">
        <v>0</v>
      </c>
      <c r="D14" s="306">
        <v>1.5</v>
      </c>
      <c r="E14" s="114">
        <v>0</v>
      </c>
      <c r="F14" s="114">
        <f t="shared" si="0"/>
        <v>-1.5</v>
      </c>
      <c r="G14" s="114">
        <f t="shared" si="1"/>
        <v>-1.5</v>
      </c>
    </row>
    <row r="15" spans="1:7" ht="20.399999999999999" customHeight="1">
      <c r="A15" s="126" t="s">
        <v>312</v>
      </c>
      <c r="B15" s="142"/>
      <c r="C15" s="114">
        <v>0</v>
      </c>
      <c r="D15" s="114">
        <v>0</v>
      </c>
      <c r="E15" s="114">
        <v>0</v>
      </c>
      <c r="F15" s="114">
        <f t="shared" ref="F15:F40" si="2">E15-D15</f>
        <v>0</v>
      </c>
      <c r="G15" s="136">
        <f t="shared" ref="G15:G40" si="3">IF(D15=0,0,E15/D15*100)</f>
        <v>0</v>
      </c>
    </row>
    <row r="16" spans="1:7" ht="21" customHeight="1">
      <c r="A16" s="126" t="s">
        <v>313</v>
      </c>
      <c r="B16" s="142"/>
      <c r="C16" s="114">
        <v>0</v>
      </c>
      <c r="D16" s="306">
        <v>2</v>
      </c>
      <c r="E16" s="114">
        <v>0.6</v>
      </c>
      <c r="F16" s="114">
        <f t="shared" si="2"/>
        <v>-1.4</v>
      </c>
      <c r="G16" s="136">
        <f t="shared" si="3"/>
        <v>30</v>
      </c>
    </row>
    <row r="17" spans="1:12" ht="21.6" customHeight="1">
      <c r="A17" s="126" t="s">
        <v>325</v>
      </c>
      <c r="B17" s="142"/>
      <c r="C17" s="114">
        <v>0</v>
      </c>
      <c r="D17" s="306">
        <v>0</v>
      </c>
      <c r="E17" s="114">
        <v>8.5</v>
      </c>
      <c r="F17" s="114">
        <f t="shared" ref="F17:F19" si="4">E17-D17</f>
        <v>8.5</v>
      </c>
      <c r="G17" s="136">
        <f t="shared" si="3"/>
        <v>0</v>
      </c>
    </row>
    <row r="18" spans="1:12" ht="21.6" customHeight="1">
      <c r="A18" s="126" t="s">
        <v>326</v>
      </c>
      <c r="B18" s="142"/>
      <c r="C18" s="114">
        <v>0</v>
      </c>
      <c r="D18" s="306">
        <v>0</v>
      </c>
      <c r="E18" s="114">
        <v>10</v>
      </c>
      <c r="F18" s="114">
        <f t="shared" si="4"/>
        <v>10</v>
      </c>
      <c r="G18" s="136">
        <f t="shared" si="3"/>
        <v>0</v>
      </c>
    </row>
    <row r="19" spans="1:12" ht="21.6" customHeight="1">
      <c r="A19" s="126" t="s">
        <v>327</v>
      </c>
      <c r="B19" s="142"/>
      <c r="C19" s="114">
        <v>0</v>
      </c>
      <c r="D19" s="306">
        <v>0</v>
      </c>
      <c r="E19" s="114">
        <v>0.3</v>
      </c>
      <c r="F19" s="114">
        <f t="shared" si="4"/>
        <v>0.3</v>
      </c>
      <c r="G19" s="136">
        <f t="shared" si="3"/>
        <v>0</v>
      </c>
    </row>
    <row r="20" spans="1:12" s="49" customFormat="1" ht="22.8" customHeight="1">
      <c r="A20" s="149" t="s">
        <v>221</v>
      </c>
      <c r="B20" s="137">
        <v>1049</v>
      </c>
      <c r="C20" s="111">
        <f>SUM(C21:C24)</f>
        <v>2.9</v>
      </c>
      <c r="D20" s="111">
        <f t="shared" ref="D20:E20" si="5">SUM(D21:D24)</f>
        <v>6</v>
      </c>
      <c r="E20" s="111">
        <f t="shared" si="5"/>
        <v>7.5</v>
      </c>
      <c r="F20" s="111">
        <f t="shared" si="2"/>
        <v>1.5</v>
      </c>
      <c r="G20" s="135">
        <f t="shared" si="3"/>
        <v>125</v>
      </c>
      <c r="L20" s="140"/>
    </row>
    <row r="21" spans="1:12" ht="22.5" customHeight="1">
      <c r="A21" s="126" t="s">
        <v>314</v>
      </c>
      <c r="B21" s="145"/>
      <c r="C21" s="114">
        <v>1</v>
      </c>
      <c r="D21" s="306">
        <v>4</v>
      </c>
      <c r="E21" s="114">
        <v>4.5</v>
      </c>
      <c r="F21" s="114">
        <f t="shared" si="2"/>
        <v>0.5</v>
      </c>
      <c r="G21" s="135">
        <f t="shared" si="3"/>
        <v>112.5</v>
      </c>
    </row>
    <row r="22" spans="1:12" ht="22.5" customHeight="1">
      <c r="A22" s="126" t="s">
        <v>315</v>
      </c>
      <c r="B22" s="145"/>
      <c r="C22" s="114">
        <v>1.6</v>
      </c>
      <c r="D22" s="306">
        <v>1.5</v>
      </c>
      <c r="E22" s="114">
        <v>1.6</v>
      </c>
      <c r="F22" s="114">
        <f t="shared" si="2"/>
        <v>0.10000000000000009</v>
      </c>
      <c r="G22" s="136">
        <f t="shared" si="3"/>
        <v>106.66666666666667</v>
      </c>
    </row>
    <row r="23" spans="1:12" ht="22.5" customHeight="1">
      <c r="A23" s="126" t="s">
        <v>316</v>
      </c>
      <c r="B23" s="145"/>
      <c r="C23" s="114">
        <v>0.3</v>
      </c>
      <c r="D23" s="306">
        <v>0.5</v>
      </c>
      <c r="E23" s="114">
        <v>0.5</v>
      </c>
      <c r="F23" s="114">
        <f t="shared" si="2"/>
        <v>0</v>
      </c>
      <c r="G23" s="135">
        <f t="shared" si="3"/>
        <v>100</v>
      </c>
    </row>
    <row r="24" spans="1:12" ht="22.5" customHeight="1">
      <c r="A24" s="126" t="s">
        <v>328</v>
      </c>
      <c r="B24" s="145"/>
      <c r="C24" s="114">
        <v>0</v>
      </c>
      <c r="D24" s="306">
        <v>0</v>
      </c>
      <c r="E24" s="114">
        <v>0.9</v>
      </c>
      <c r="F24" s="114">
        <f t="shared" si="2"/>
        <v>0.9</v>
      </c>
      <c r="G24" s="135">
        <f t="shared" si="3"/>
        <v>0</v>
      </c>
    </row>
    <row r="25" spans="1:12" s="49" customFormat="1" ht="24" customHeight="1">
      <c r="A25" s="117" t="s">
        <v>222</v>
      </c>
      <c r="B25" s="137">
        <v>1067</v>
      </c>
      <c r="C25" s="111">
        <f>SUM(C26:C27)</f>
        <v>0</v>
      </c>
      <c r="D25" s="111">
        <f t="shared" ref="D25:E25" si="6">SUM(D26:D27)</f>
        <v>0</v>
      </c>
      <c r="E25" s="111">
        <f t="shared" si="6"/>
        <v>0</v>
      </c>
      <c r="F25" s="114">
        <f t="shared" si="2"/>
        <v>0</v>
      </c>
      <c r="G25" s="136">
        <f t="shared" si="3"/>
        <v>0</v>
      </c>
    </row>
    <row r="26" spans="1:12" ht="22.5" customHeight="1">
      <c r="A26" s="126"/>
      <c r="B26" s="145"/>
      <c r="C26" s="114"/>
      <c r="D26" s="114"/>
      <c r="E26" s="114"/>
      <c r="F26" s="114">
        <f t="shared" si="2"/>
        <v>0</v>
      </c>
      <c r="G26" s="136">
        <f t="shared" si="3"/>
        <v>0</v>
      </c>
    </row>
    <row r="27" spans="1:12" ht="22.5" customHeight="1">
      <c r="A27" s="126"/>
      <c r="B27" s="145"/>
      <c r="C27" s="114"/>
      <c r="D27" s="114"/>
      <c r="E27" s="114"/>
      <c r="F27" s="114">
        <f t="shared" si="2"/>
        <v>0</v>
      </c>
      <c r="G27" s="136">
        <f t="shared" si="3"/>
        <v>0</v>
      </c>
    </row>
    <row r="28" spans="1:12" s="49" customFormat="1" ht="31.5" customHeight="1">
      <c r="A28" s="149" t="s">
        <v>243</v>
      </c>
      <c r="B28" s="137">
        <v>1073</v>
      </c>
      <c r="C28" s="111">
        <f>SUM(C29:C30)</f>
        <v>617.1</v>
      </c>
      <c r="D28" s="111">
        <f t="shared" ref="D28:E28" si="7">SUM(D29:D30)</f>
        <v>1010.4</v>
      </c>
      <c r="E28" s="111">
        <f t="shared" si="7"/>
        <v>818.5</v>
      </c>
      <c r="F28" s="111">
        <f t="shared" si="2"/>
        <v>-191.89999999999998</v>
      </c>
      <c r="G28" s="111">
        <f t="shared" si="3"/>
        <v>81.007521773555027</v>
      </c>
    </row>
    <row r="29" spans="1:12" ht="30.6" customHeight="1">
      <c r="A29" s="126" t="s">
        <v>317</v>
      </c>
      <c r="B29" s="145"/>
      <c r="C29" s="114">
        <v>616.6</v>
      </c>
      <c r="D29" s="307">
        <v>1010.4</v>
      </c>
      <c r="E29" s="114">
        <v>817.8</v>
      </c>
      <c r="F29" s="114">
        <f t="shared" si="2"/>
        <v>-192.60000000000002</v>
      </c>
      <c r="G29" s="136">
        <f t="shared" si="3"/>
        <v>80.938242280285039</v>
      </c>
    </row>
    <row r="30" spans="1:12" ht="22.5" customHeight="1">
      <c r="A30" s="126" t="s">
        <v>318</v>
      </c>
      <c r="B30" s="145"/>
      <c r="C30" s="114">
        <v>0.5</v>
      </c>
      <c r="D30" s="114">
        <v>0</v>
      </c>
      <c r="E30" s="114">
        <v>0.7</v>
      </c>
      <c r="F30" s="114">
        <f t="shared" si="2"/>
        <v>0.7</v>
      </c>
      <c r="G30" s="136">
        <f t="shared" si="3"/>
        <v>0</v>
      </c>
    </row>
    <row r="31" spans="1:12" s="49" customFormat="1" ht="31.5" customHeight="1">
      <c r="A31" s="149" t="s">
        <v>223</v>
      </c>
      <c r="B31" s="137">
        <v>1086</v>
      </c>
      <c r="C31" s="111">
        <f>SUM(C32:C34)</f>
        <v>2.6</v>
      </c>
      <c r="D31" s="111">
        <f t="shared" ref="D31:E31" si="8">SUM(D32:D34)</f>
        <v>1.8</v>
      </c>
      <c r="E31" s="111">
        <f t="shared" si="8"/>
        <v>9.3000000000000007</v>
      </c>
      <c r="F31" s="111">
        <f t="shared" si="2"/>
        <v>7.5000000000000009</v>
      </c>
      <c r="G31" s="135">
        <f t="shared" si="3"/>
        <v>516.66666666666674</v>
      </c>
    </row>
    <row r="32" spans="1:12" ht="28.8" customHeight="1">
      <c r="A32" s="126" t="s">
        <v>319</v>
      </c>
      <c r="B32" s="145"/>
      <c r="C32" s="114">
        <v>2.1</v>
      </c>
      <c r="D32" s="306">
        <v>1.5</v>
      </c>
      <c r="E32" s="114">
        <v>7.5</v>
      </c>
      <c r="F32" s="114">
        <f t="shared" si="2"/>
        <v>6</v>
      </c>
      <c r="G32" s="136">
        <f t="shared" si="3"/>
        <v>500</v>
      </c>
    </row>
    <row r="33" spans="1:8" ht="26.4" customHeight="1">
      <c r="A33" s="126" t="s">
        <v>320</v>
      </c>
      <c r="B33" s="145"/>
      <c r="C33" s="114">
        <v>0.5</v>
      </c>
      <c r="D33" s="306">
        <v>0.3</v>
      </c>
      <c r="E33" s="114">
        <v>1.8</v>
      </c>
      <c r="F33" s="114">
        <f t="shared" si="2"/>
        <v>1.5</v>
      </c>
      <c r="G33" s="136">
        <f t="shared" si="3"/>
        <v>600</v>
      </c>
    </row>
    <row r="34" spans="1:8" ht="22.5" customHeight="1">
      <c r="A34" s="126" t="s">
        <v>321</v>
      </c>
      <c r="B34" s="145"/>
      <c r="C34" s="114">
        <v>0</v>
      </c>
      <c r="D34" s="114">
        <v>0</v>
      </c>
      <c r="E34" s="114">
        <v>0</v>
      </c>
      <c r="F34" s="114">
        <f t="shared" si="2"/>
        <v>0</v>
      </c>
      <c r="G34" s="136">
        <f t="shared" si="3"/>
        <v>0</v>
      </c>
    </row>
    <row r="35" spans="1:8" s="49" customFormat="1" ht="31.5" customHeight="1">
      <c r="A35" s="149" t="s">
        <v>242</v>
      </c>
      <c r="B35" s="137">
        <v>1152</v>
      </c>
      <c r="C35" s="111">
        <f>SUM(C36:C37)</f>
        <v>44.1</v>
      </c>
      <c r="D35" s="111">
        <f t="shared" ref="D35:E35" si="9">SUM(D36:D37)</f>
        <v>50</v>
      </c>
      <c r="E35" s="111">
        <f t="shared" si="9"/>
        <v>106.6</v>
      </c>
      <c r="F35" s="111">
        <f t="shared" si="2"/>
        <v>56.599999999999994</v>
      </c>
      <c r="G35" s="111">
        <f t="shared" si="3"/>
        <v>213.19999999999996</v>
      </c>
    </row>
    <row r="36" spans="1:8" ht="22.5" customHeight="1">
      <c r="A36" s="126" t="s">
        <v>322</v>
      </c>
      <c r="B36" s="145"/>
      <c r="C36" s="114">
        <v>44.1</v>
      </c>
      <c r="D36" s="114">
        <v>50</v>
      </c>
      <c r="E36" s="114">
        <v>106.6</v>
      </c>
      <c r="F36" s="114">
        <f t="shared" si="2"/>
        <v>56.599999999999994</v>
      </c>
      <c r="G36" s="136">
        <f t="shared" si="3"/>
        <v>213.19999999999996</v>
      </c>
    </row>
    <row r="37" spans="1:8" ht="22.5" customHeight="1">
      <c r="A37" s="126"/>
      <c r="B37" s="145"/>
      <c r="C37" s="114">
        <v>0</v>
      </c>
      <c r="D37" s="114">
        <v>0</v>
      </c>
      <c r="E37" s="114">
        <v>0</v>
      </c>
      <c r="F37" s="114">
        <f t="shared" si="2"/>
        <v>0</v>
      </c>
      <c r="G37" s="136">
        <f t="shared" si="3"/>
        <v>0</v>
      </c>
    </row>
    <row r="38" spans="1:8" s="49" customFormat="1" ht="31.5" customHeight="1">
      <c r="A38" s="149" t="s">
        <v>249</v>
      </c>
      <c r="B38" s="137">
        <v>1162</v>
      </c>
      <c r="C38" s="111">
        <f>SUM(C39:C40)</f>
        <v>0</v>
      </c>
      <c r="D38" s="111">
        <f t="shared" ref="D38:E38" si="10">SUM(D39:D40)</f>
        <v>0</v>
      </c>
      <c r="E38" s="111">
        <f t="shared" si="10"/>
        <v>0</v>
      </c>
      <c r="F38" s="111">
        <f t="shared" si="2"/>
        <v>0</v>
      </c>
      <c r="G38" s="111">
        <f t="shared" si="3"/>
        <v>0</v>
      </c>
    </row>
    <row r="39" spans="1:8" ht="22.5" customHeight="1">
      <c r="A39" s="126"/>
      <c r="B39" s="145"/>
      <c r="C39" s="114"/>
      <c r="D39" s="114"/>
      <c r="E39" s="114"/>
      <c r="F39" s="114">
        <f t="shared" si="2"/>
        <v>0</v>
      </c>
      <c r="G39" s="136">
        <f t="shared" si="3"/>
        <v>0</v>
      </c>
    </row>
    <row r="40" spans="1:8" ht="22.5" customHeight="1">
      <c r="A40" s="126"/>
      <c r="B40" s="145"/>
      <c r="C40" s="114"/>
      <c r="D40" s="114"/>
      <c r="E40" s="114"/>
      <c r="F40" s="114">
        <f t="shared" si="2"/>
        <v>0</v>
      </c>
      <c r="G40" s="136">
        <f t="shared" si="3"/>
        <v>0</v>
      </c>
    </row>
    <row r="41" spans="1:8" s="197" customFormat="1" ht="53.25" customHeight="1">
      <c r="A41" s="193" t="s">
        <v>256</v>
      </c>
      <c r="B41" s="194"/>
      <c r="C41" s="336" t="s">
        <v>247</v>
      </c>
      <c r="D41" s="336"/>
      <c r="E41" s="195"/>
      <c r="F41" s="339" t="s">
        <v>296</v>
      </c>
      <c r="G41" s="339"/>
      <c r="H41" s="196"/>
    </row>
    <row r="42" spans="1:8" s="192" customFormat="1" ht="13.2">
      <c r="A42" s="198" t="s">
        <v>207</v>
      </c>
      <c r="B42" s="191"/>
      <c r="C42" s="337" t="s">
        <v>213</v>
      </c>
      <c r="D42" s="337"/>
      <c r="E42" s="191"/>
      <c r="F42" s="338" t="s">
        <v>132</v>
      </c>
      <c r="G42" s="338"/>
      <c r="H42" s="199"/>
    </row>
    <row r="43" spans="1:8">
      <c r="A43" s="8"/>
      <c r="B43" s="153"/>
      <c r="C43" s="153"/>
      <c r="D43" s="152"/>
      <c r="E43" s="150"/>
      <c r="F43" s="150"/>
      <c r="G43" s="150"/>
    </row>
    <row r="44" spans="1:8">
      <c r="A44" s="92"/>
      <c r="B44" s="93"/>
      <c r="C44" s="93"/>
      <c r="D44" s="94"/>
      <c r="E44" s="95"/>
      <c r="F44" s="95"/>
      <c r="G44" s="95"/>
    </row>
    <row r="45" spans="1:8">
      <c r="A45" s="92"/>
      <c r="B45" s="93"/>
      <c r="C45" s="93"/>
      <c r="D45" s="94"/>
      <c r="E45" s="95"/>
      <c r="F45" s="95"/>
      <c r="G45" s="95"/>
    </row>
    <row r="46" spans="1:8">
      <c r="A46" s="92"/>
      <c r="B46" s="93"/>
      <c r="C46" s="93"/>
      <c r="D46" s="94"/>
      <c r="E46" s="95"/>
      <c r="F46" s="95"/>
      <c r="G46" s="95"/>
    </row>
    <row r="47" spans="1:8">
      <c r="A47" s="92"/>
      <c r="B47" s="93"/>
      <c r="C47" s="93"/>
      <c r="D47" s="94"/>
      <c r="E47" s="95"/>
      <c r="F47" s="95"/>
      <c r="G47" s="95"/>
    </row>
    <row r="48" spans="1:8">
      <c r="A48" s="92"/>
      <c r="B48" s="93"/>
      <c r="C48" s="93"/>
      <c r="D48" s="94"/>
      <c r="E48" s="95"/>
      <c r="F48" s="95"/>
      <c r="G48" s="95"/>
    </row>
    <row r="49" spans="1:7">
      <c r="A49" s="92"/>
      <c r="B49" s="93"/>
      <c r="C49" s="93"/>
      <c r="D49" s="94"/>
      <c r="E49" s="95"/>
      <c r="F49" s="95"/>
      <c r="G49" s="95"/>
    </row>
    <row r="50" spans="1:7">
      <c r="A50" s="92"/>
      <c r="B50" s="93"/>
      <c r="C50" s="93"/>
      <c r="D50" s="94"/>
      <c r="E50" s="95"/>
      <c r="F50" s="95"/>
      <c r="G50" s="95"/>
    </row>
    <row r="51" spans="1:7">
      <c r="A51" s="92"/>
      <c r="B51" s="93"/>
      <c r="C51" s="93"/>
      <c r="D51" s="94"/>
      <c r="E51" s="95"/>
      <c r="F51" s="95"/>
      <c r="G51" s="95"/>
    </row>
    <row r="52" spans="1:7">
      <c r="A52" s="92"/>
      <c r="B52" s="93"/>
      <c r="C52" s="93"/>
      <c r="D52" s="94"/>
      <c r="E52" s="95"/>
      <c r="F52" s="95"/>
      <c r="G52" s="95"/>
    </row>
    <row r="53" spans="1:7">
      <c r="A53" s="92"/>
      <c r="B53" s="93"/>
      <c r="C53" s="93"/>
      <c r="D53" s="94"/>
      <c r="E53" s="95"/>
      <c r="F53" s="95"/>
      <c r="G53" s="95"/>
    </row>
    <row r="54" spans="1:7">
      <c r="A54" s="92"/>
      <c r="B54" s="93"/>
      <c r="C54" s="93"/>
      <c r="D54" s="94"/>
      <c r="E54" s="95"/>
      <c r="F54" s="95"/>
      <c r="G54" s="95"/>
    </row>
    <row r="55" spans="1:7">
      <c r="A55" s="92"/>
      <c r="B55" s="93"/>
      <c r="C55" s="93"/>
      <c r="D55" s="94"/>
      <c r="E55" s="95"/>
      <c r="F55" s="95"/>
      <c r="G55" s="95"/>
    </row>
    <row r="56" spans="1:7">
      <c r="A56" s="92"/>
      <c r="B56" s="93"/>
      <c r="C56" s="93"/>
      <c r="D56" s="94"/>
      <c r="E56" s="95"/>
      <c r="F56" s="95"/>
      <c r="G56" s="95"/>
    </row>
    <row r="57" spans="1:7">
      <c r="A57" s="92"/>
      <c r="B57" s="93"/>
      <c r="C57" s="93"/>
      <c r="D57" s="94"/>
      <c r="E57" s="95"/>
      <c r="F57" s="95"/>
      <c r="G57" s="95"/>
    </row>
    <row r="58" spans="1:7">
      <c r="A58" s="92"/>
      <c r="B58" s="93"/>
      <c r="C58" s="93"/>
      <c r="D58" s="94"/>
      <c r="E58" s="95"/>
      <c r="F58" s="95"/>
      <c r="G58" s="95"/>
    </row>
    <row r="59" spans="1:7">
      <c r="A59" s="92"/>
      <c r="B59" s="93"/>
      <c r="C59" s="93"/>
      <c r="D59" s="94"/>
      <c r="E59" s="95"/>
      <c r="F59" s="95"/>
      <c r="G59" s="95"/>
    </row>
    <row r="60" spans="1:7">
      <c r="A60" s="92"/>
      <c r="B60" s="93"/>
      <c r="C60" s="93"/>
      <c r="D60" s="94"/>
      <c r="E60" s="95"/>
      <c r="F60" s="95"/>
      <c r="G60" s="95"/>
    </row>
    <row r="61" spans="1:7">
      <c r="A61" s="92"/>
      <c r="B61" s="93"/>
      <c r="C61" s="93"/>
      <c r="D61" s="94"/>
      <c r="E61" s="95"/>
      <c r="F61" s="95"/>
      <c r="G61" s="95"/>
    </row>
    <row r="62" spans="1:7">
      <c r="A62" s="92"/>
      <c r="B62" s="93"/>
      <c r="C62" s="93"/>
      <c r="D62" s="94"/>
      <c r="E62" s="95"/>
      <c r="F62" s="95"/>
      <c r="G62" s="95"/>
    </row>
    <row r="63" spans="1:7">
      <c r="A63" s="92"/>
      <c r="B63" s="93"/>
      <c r="C63" s="93"/>
      <c r="D63" s="94"/>
      <c r="E63" s="95"/>
      <c r="F63" s="95"/>
      <c r="G63" s="95"/>
    </row>
    <row r="64" spans="1:7">
      <c r="A64" s="92"/>
      <c r="B64" s="93"/>
      <c r="C64" s="93"/>
      <c r="D64" s="94"/>
      <c r="E64" s="95"/>
      <c r="F64" s="95"/>
      <c r="G64" s="95"/>
    </row>
    <row r="65" spans="1:7">
      <c r="A65" s="92"/>
      <c r="B65" s="93"/>
      <c r="C65" s="93"/>
      <c r="D65" s="94"/>
      <c r="E65" s="95"/>
      <c r="F65" s="95"/>
      <c r="G65" s="95"/>
    </row>
    <row r="66" spans="1:7">
      <c r="A66" s="92"/>
      <c r="B66" s="93"/>
      <c r="C66" s="93"/>
      <c r="D66" s="94"/>
      <c r="E66" s="95"/>
      <c r="F66" s="95"/>
      <c r="G66" s="95"/>
    </row>
    <row r="67" spans="1:7">
      <c r="A67" s="92"/>
      <c r="B67" s="93"/>
      <c r="C67" s="93"/>
      <c r="D67" s="94"/>
      <c r="E67" s="95"/>
      <c r="F67" s="95"/>
      <c r="G67" s="95"/>
    </row>
    <row r="68" spans="1:7">
      <c r="A68" s="92"/>
      <c r="B68" s="93"/>
      <c r="C68" s="93"/>
      <c r="D68" s="94"/>
      <c r="E68" s="95"/>
      <c r="F68" s="95"/>
      <c r="G68" s="95"/>
    </row>
    <row r="69" spans="1:7">
      <c r="A69" s="92"/>
      <c r="B69" s="93"/>
      <c r="C69" s="93"/>
      <c r="D69" s="94"/>
      <c r="E69" s="95"/>
      <c r="F69" s="95"/>
      <c r="G69" s="95"/>
    </row>
    <row r="70" spans="1:7">
      <c r="A70" s="92"/>
      <c r="B70" s="93"/>
      <c r="C70" s="93"/>
      <c r="D70" s="94"/>
      <c r="E70" s="95"/>
      <c r="F70" s="95"/>
      <c r="G70" s="95"/>
    </row>
    <row r="71" spans="1:7">
      <c r="A71" s="92"/>
      <c r="B71" s="93"/>
      <c r="C71" s="93"/>
      <c r="D71" s="94"/>
      <c r="E71" s="95"/>
      <c r="F71" s="95"/>
      <c r="G71" s="95"/>
    </row>
    <row r="72" spans="1:7">
      <c r="A72" s="92"/>
      <c r="B72" s="93"/>
      <c r="C72" s="93"/>
      <c r="D72" s="94"/>
      <c r="E72" s="95"/>
      <c r="F72" s="95"/>
      <c r="G72" s="95"/>
    </row>
    <row r="73" spans="1:7">
      <c r="A73" s="92"/>
      <c r="B73" s="93"/>
      <c r="C73" s="93"/>
      <c r="D73" s="94"/>
      <c r="E73" s="95"/>
      <c r="F73" s="95"/>
      <c r="G73" s="95"/>
    </row>
    <row r="74" spans="1:7">
      <c r="A74" s="92"/>
      <c r="D74" s="96"/>
      <c r="E74" s="97"/>
      <c r="F74" s="97"/>
      <c r="G74" s="97"/>
    </row>
    <row r="75" spans="1:7">
      <c r="A75" s="5"/>
      <c r="D75" s="96"/>
      <c r="E75" s="97"/>
      <c r="F75" s="97"/>
      <c r="G75" s="97"/>
    </row>
    <row r="76" spans="1:7">
      <c r="A76" s="5"/>
      <c r="D76" s="96"/>
      <c r="E76" s="97"/>
      <c r="F76" s="97"/>
      <c r="G76" s="97"/>
    </row>
    <row r="77" spans="1:7">
      <c r="A77" s="5"/>
      <c r="D77" s="96"/>
      <c r="E77" s="97"/>
      <c r="F77" s="97"/>
      <c r="G77" s="97"/>
    </row>
    <row r="78" spans="1:7">
      <c r="A78" s="5"/>
      <c r="D78" s="96"/>
      <c r="E78" s="97"/>
      <c r="F78" s="97"/>
      <c r="G78" s="97"/>
    </row>
    <row r="79" spans="1:7">
      <c r="A79" s="5"/>
      <c r="D79" s="96"/>
      <c r="E79" s="97"/>
      <c r="F79" s="97"/>
      <c r="G79" s="97"/>
    </row>
    <row r="80" spans="1:7">
      <c r="A80" s="5"/>
      <c r="D80" s="96"/>
      <c r="E80" s="97"/>
      <c r="F80" s="97"/>
      <c r="G80" s="97"/>
    </row>
    <row r="81" spans="1:7">
      <c r="A81" s="5"/>
      <c r="D81" s="96"/>
      <c r="E81" s="97"/>
      <c r="F81" s="97"/>
      <c r="G81" s="97"/>
    </row>
    <row r="82" spans="1:7">
      <c r="A82" s="5"/>
      <c r="D82" s="96"/>
      <c r="E82" s="97"/>
      <c r="F82" s="97"/>
      <c r="G82" s="97"/>
    </row>
    <row r="83" spans="1:7">
      <c r="A83" s="5"/>
      <c r="D83" s="96"/>
      <c r="E83" s="97"/>
      <c r="F83" s="97"/>
      <c r="G83" s="97"/>
    </row>
    <row r="84" spans="1:7">
      <c r="A84" s="5"/>
      <c r="D84" s="96"/>
      <c r="E84" s="97"/>
      <c r="F84" s="97"/>
      <c r="G84" s="97"/>
    </row>
    <row r="85" spans="1:7">
      <c r="A85" s="5"/>
      <c r="D85" s="96"/>
      <c r="E85" s="97"/>
      <c r="F85" s="97"/>
      <c r="G85" s="97"/>
    </row>
    <row r="86" spans="1:7">
      <c r="A86" s="5"/>
      <c r="D86" s="96"/>
      <c r="E86" s="97"/>
      <c r="F86" s="97"/>
      <c r="G86" s="97"/>
    </row>
    <row r="87" spans="1:7">
      <c r="A87" s="5"/>
      <c r="D87" s="96"/>
      <c r="E87" s="97"/>
      <c r="F87" s="97"/>
      <c r="G87" s="97"/>
    </row>
    <row r="88" spans="1:7">
      <c r="A88" s="5"/>
      <c r="D88" s="96"/>
      <c r="E88" s="97"/>
      <c r="F88" s="97"/>
      <c r="G88" s="97"/>
    </row>
    <row r="89" spans="1:7">
      <c r="A89" s="5"/>
      <c r="D89" s="96"/>
      <c r="E89" s="97"/>
      <c r="F89" s="97"/>
      <c r="G89" s="97"/>
    </row>
    <row r="90" spans="1:7">
      <c r="A90" s="5"/>
      <c r="D90" s="96"/>
      <c r="E90" s="97"/>
      <c r="F90" s="97"/>
      <c r="G90" s="97"/>
    </row>
    <row r="91" spans="1:7">
      <c r="A91" s="5"/>
      <c r="D91" s="96"/>
      <c r="E91" s="97"/>
      <c r="F91" s="97"/>
      <c r="G91" s="97"/>
    </row>
    <row r="92" spans="1:7">
      <c r="A92" s="5"/>
      <c r="D92" s="96"/>
      <c r="E92" s="97"/>
      <c r="F92" s="97"/>
      <c r="G92" s="97"/>
    </row>
    <row r="93" spans="1:7">
      <c r="A93" s="5"/>
      <c r="D93" s="96"/>
      <c r="E93" s="97"/>
      <c r="F93" s="97"/>
      <c r="G93" s="97"/>
    </row>
    <row r="94" spans="1:7">
      <c r="A94" s="5"/>
      <c r="D94" s="96"/>
      <c r="E94" s="97"/>
      <c r="F94" s="97"/>
      <c r="G94" s="97"/>
    </row>
    <row r="95" spans="1:7">
      <c r="A95" s="5"/>
      <c r="D95" s="96"/>
      <c r="E95" s="97"/>
      <c r="F95" s="97"/>
      <c r="G95" s="97"/>
    </row>
    <row r="96" spans="1:7">
      <c r="A96" s="5"/>
      <c r="D96" s="96"/>
      <c r="E96" s="97"/>
      <c r="F96" s="97"/>
      <c r="G96" s="97"/>
    </row>
    <row r="97" spans="1:1">
      <c r="A97" s="5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</sheetData>
  <mergeCells count="5">
    <mergeCell ref="A2:G2"/>
    <mergeCell ref="C41:D41"/>
    <mergeCell ref="C42:D42"/>
    <mergeCell ref="F42:G42"/>
    <mergeCell ref="F41:G41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98"/>
  <sheetViews>
    <sheetView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47" sqref="F47:H47"/>
    </sheetView>
  </sheetViews>
  <sheetFormatPr defaultColWidth="9.109375" defaultRowHeight="18"/>
  <cols>
    <col min="1" max="1" width="85" style="200" customWidth="1"/>
    <col min="2" max="2" width="15.33203125" style="15" customWidth="1"/>
    <col min="3" max="6" width="18.6640625" style="15" customWidth="1"/>
    <col min="7" max="7" width="15.5546875" style="15" customWidth="1"/>
    <col min="8" max="8" width="15" style="15" customWidth="1"/>
    <col min="9" max="9" width="9.5546875" style="200" customWidth="1"/>
    <col min="10" max="16384" width="9.109375" style="200"/>
  </cols>
  <sheetData>
    <row r="1" spans="1:8">
      <c r="H1" s="201" t="s">
        <v>198</v>
      </c>
    </row>
    <row r="2" spans="1:8" ht="22.8">
      <c r="A2" s="340" t="s">
        <v>80</v>
      </c>
      <c r="B2" s="340"/>
      <c r="C2" s="340"/>
      <c r="D2" s="340"/>
      <c r="E2" s="340"/>
      <c r="F2" s="340"/>
      <c r="G2" s="340"/>
      <c r="H2" s="340"/>
    </row>
    <row r="3" spans="1:8">
      <c r="A3" s="346" t="s">
        <v>264</v>
      </c>
      <c r="B3" s="346"/>
      <c r="C3" s="346"/>
      <c r="D3" s="346"/>
      <c r="E3" s="346"/>
      <c r="F3" s="346"/>
      <c r="G3" s="346"/>
      <c r="H3" s="346"/>
    </row>
    <row r="4" spans="1:8" ht="43.5" customHeight="1">
      <c r="A4" s="347" t="s">
        <v>114</v>
      </c>
      <c r="B4" s="348" t="s">
        <v>7</v>
      </c>
      <c r="C4" s="349" t="s">
        <v>159</v>
      </c>
      <c r="D4" s="349"/>
      <c r="E4" s="350" t="s">
        <v>270</v>
      </c>
      <c r="F4" s="350"/>
      <c r="G4" s="350"/>
      <c r="H4" s="350"/>
    </row>
    <row r="5" spans="1:8" ht="36">
      <c r="A5" s="347"/>
      <c r="B5" s="348"/>
      <c r="C5" s="283" t="s">
        <v>292</v>
      </c>
      <c r="D5" s="283" t="s">
        <v>293</v>
      </c>
      <c r="E5" s="283" t="s">
        <v>108</v>
      </c>
      <c r="F5" s="283" t="s">
        <v>104</v>
      </c>
      <c r="G5" s="283" t="s">
        <v>111</v>
      </c>
      <c r="H5" s="283" t="s">
        <v>209</v>
      </c>
    </row>
    <row r="6" spans="1:8">
      <c r="A6" s="281">
        <v>1</v>
      </c>
      <c r="B6" s="282">
        <v>2</v>
      </c>
      <c r="C6" s="281">
        <v>3</v>
      </c>
      <c r="D6" s="282">
        <v>4</v>
      </c>
      <c r="E6" s="281">
        <v>5</v>
      </c>
      <c r="F6" s="282">
        <v>6</v>
      </c>
      <c r="G6" s="281">
        <v>7</v>
      </c>
      <c r="H6" s="282">
        <v>8</v>
      </c>
    </row>
    <row r="7" spans="1:8" ht="30" customHeight="1">
      <c r="A7" s="343" t="s">
        <v>79</v>
      </c>
      <c r="B7" s="343"/>
      <c r="C7" s="343"/>
      <c r="D7" s="343"/>
      <c r="E7" s="343"/>
      <c r="F7" s="343"/>
      <c r="G7" s="343"/>
      <c r="H7" s="343"/>
    </row>
    <row r="8" spans="1:8" ht="34.799999999999997">
      <c r="A8" s="45" t="s">
        <v>37</v>
      </c>
      <c r="B8" s="48">
        <v>2000</v>
      </c>
      <c r="C8" s="313">
        <v>-4333.3999999999996</v>
      </c>
      <c r="D8" s="313">
        <v>-4374.3</v>
      </c>
      <c r="E8" s="313">
        <v>-4333.3999999999996</v>
      </c>
      <c r="F8" s="313">
        <v>-4374.3</v>
      </c>
      <c r="G8" s="313" t="s">
        <v>17</v>
      </c>
      <c r="H8" s="314" t="s">
        <v>17</v>
      </c>
    </row>
    <row r="9" spans="1:8" ht="36">
      <c r="A9" s="12" t="s">
        <v>149</v>
      </c>
      <c r="B9" s="46">
        <v>2010</v>
      </c>
      <c r="C9" s="315">
        <f>SUM(C10:C10)</f>
        <v>0</v>
      </c>
      <c r="D9" s="315">
        <f t="shared" ref="D9:F9" si="0">SUM(D10:D10)</f>
        <v>0</v>
      </c>
      <c r="E9" s="315">
        <f t="shared" si="0"/>
        <v>0</v>
      </c>
      <c r="F9" s="315">
        <f t="shared" si="0"/>
        <v>0</v>
      </c>
      <c r="G9" s="315">
        <f t="shared" ref="G9" si="1">IF(F9="(    )",0,F9)-IF(E9="(    )",0,E9)</f>
        <v>0</v>
      </c>
      <c r="H9" s="315">
        <f t="shared" ref="H9" si="2">IF(IF(E9="(    )",0,E9)=0,0,IF(F9="(    )",0,F9)/IF(E9="(    )",0,E9))*100</f>
        <v>0</v>
      </c>
    </row>
    <row r="10" spans="1:8" ht="39.75" customHeight="1">
      <c r="A10" s="47" t="s">
        <v>258</v>
      </c>
      <c r="B10" s="46">
        <v>2011</v>
      </c>
      <c r="C10" s="315" t="s">
        <v>137</v>
      </c>
      <c r="D10" s="315" t="s">
        <v>137</v>
      </c>
      <c r="E10" s="315" t="s">
        <v>137</v>
      </c>
      <c r="F10" s="315" t="s">
        <v>137</v>
      </c>
      <c r="G10" s="315">
        <f t="shared" ref="G10" si="3">IF(F10="(    )",0,F10)-IF(E10="(    )",0,E10)</f>
        <v>0</v>
      </c>
      <c r="H10" s="315">
        <f t="shared" ref="H10" si="4">IF(IF(E10="(    )",0,E10)=0,0,IF(F10="(    )",0,F10)/IF(E10="(    )",0,E10))*100</f>
        <v>0</v>
      </c>
    </row>
    <row r="11" spans="1:8" ht="27" customHeight="1">
      <c r="A11" s="47" t="s">
        <v>85</v>
      </c>
      <c r="B11" s="46">
        <v>2020</v>
      </c>
      <c r="C11" s="315" t="s">
        <v>137</v>
      </c>
      <c r="D11" s="315" t="s">
        <v>137</v>
      </c>
      <c r="E11" s="315" t="s">
        <v>137</v>
      </c>
      <c r="F11" s="315" t="s">
        <v>137</v>
      </c>
      <c r="G11" s="315">
        <f t="shared" ref="G11:G16" si="5">IF(F11="(    )",0,F11)-IF(E11="(    )",0,E11)</f>
        <v>0</v>
      </c>
      <c r="H11" s="315">
        <f t="shared" ref="H11:H16" si="6">IF(IF(E11="(    )",0,E11)=0,0,IF(F11="(    )",0,F11)/IF(E11="(    )",0,E11))*100</f>
        <v>0</v>
      </c>
    </row>
    <row r="12" spans="1:8" ht="27" customHeight="1">
      <c r="A12" s="47" t="s">
        <v>46</v>
      </c>
      <c r="B12" s="46">
        <v>2030</v>
      </c>
      <c r="C12" s="315" t="s">
        <v>137</v>
      </c>
      <c r="D12" s="315" t="s">
        <v>137</v>
      </c>
      <c r="E12" s="315" t="s">
        <v>137</v>
      </c>
      <c r="F12" s="315" t="s">
        <v>137</v>
      </c>
      <c r="G12" s="315">
        <f t="shared" si="5"/>
        <v>0</v>
      </c>
      <c r="H12" s="315">
        <f t="shared" si="6"/>
        <v>0</v>
      </c>
    </row>
    <row r="13" spans="1:8" ht="27" customHeight="1">
      <c r="A13" s="47" t="s">
        <v>76</v>
      </c>
      <c r="B13" s="46">
        <v>2031</v>
      </c>
      <c r="C13" s="315" t="s">
        <v>137</v>
      </c>
      <c r="D13" s="315" t="s">
        <v>137</v>
      </c>
      <c r="E13" s="315" t="s">
        <v>137</v>
      </c>
      <c r="F13" s="315" t="s">
        <v>137</v>
      </c>
      <c r="G13" s="315">
        <f t="shared" si="5"/>
        <v>0</v>
      </c>
      <c r="H13" s="315">
        <f t="shared" si="6"/>
        <v>0</v>
      </c>
    </row>
    <row r="14" spans="1:8" ht="27" customHeight="1">
      <c r="A14" s="47" t="s">
        <v>13</v>
      </c>
      <c r="B14" s="46">
        <v>2040</v>
      </c>
      <c r="C14" s="315" t="s">
        <v>137</v>
      </c>
      <c r="D14" s="315" t="s">
        <v>137</v>
      </c>
      <c r="E14" s="315" t="s">
        <v>137</v>
      </c>
      <c r="F14" s="315" t="s">
        <v>137</v>
      </c>
      <c r="G14" s="315">
        <f t="shared" si="5"/>
        <v>0</v>
      </c>
      <c r="H14" s="315">
        <f t="shared" si="6"/>
        <v>0</v>
      </c>
    </row>
    <row r="15" spans="1:8" ht="27" customHeight="1">
      <c r="A15" s="47" t="s">
        <v>70</v>
      </c>
      <c r="B15" s="46">
        <v>2050</v>
      </c>
      <c r="C15" s="315">
        <f>'Розшифровка з розр з бюджет'!C7</f>
        <v>0</v>
      </c>
      <c r="D15" s="315">
        <f>'Розшифровка з розр з бюджет'!E7</f>
        <v>0</v>
      </c>
      <c r="E15" s="315">
        <f>'Розшифровка з розр з бюджет'!D7</f>
        <v>0</v>
      </c>
      <c r="F15" s="315">
        <f>'Розшифровка з розр з бюджет'!E7</f>
        <v>0</v>
      </c>
      <c r="G15" s="315">
        <f t="shared" si="5"/>
        <v>0</v>
      </c>
      <c r="H15" s="315">
        <f t="shared" si="6"/>
        <v>0</v>
      </c>
    </row>
    <row r="16" spans="1:8" ht="27" customHeight="1">
      <c r="A16" s="234" t="s">
        <v>253</v>
      </c>
      <c r="B16" s="108">
        <v>2060</v>
      </c>
      <c r="C16" s="315">
        <f>'Розшифровка з розр з бюджет'!C10</f>
        <v>0</v>
      </c>
      <c r="D16" s="315">
        <f>'Розшифровка з розр з бюджет'!E10</f>
        <v>0</v>
      </c>
      <c r="E16" s="315">
        <f>'Розшифровка з розр з бюджет'!D10</f>
        <v>0</v>
      </c>
      <c r="F16" s="315">
        <f>'Розшифровка з розр з бюджет'!E10</f>
        <v>0</v>
      </c>
      <c r="G16" s="315">
        <f t="shared" si="5"/>
        <v>0</v>
      </c>
      <c r="H16" s="315">
        <f t="shared" si="6"/>
        <v>0</v>
      </c>
    </row>
    <row r="17" spans="1:8" ht="34.799999999999997">
      <c r="A17" s="45" t="s">
        <v>38</v>
      </c>
      <c r="B17" s="48">
        <v>2070</v>
      </c>
      <c r="C17" s="313">
        <f>SUM(C8,C9,C11,C12,C14,C15,C16)+'I. Фін результат'!C81</f>
        <v>-4686.2</v>
      </c>
      <c r="D17" s="313">
        <f>SUM(D8,D9,D11,D12,D14,D15,D16)+'I. Фін результат'!D81</f>
        <v>-4696.3</v>
      </c>
      <c r="E17" s="313">
        <f>SUM(E8,E9,E11,E12,E14,E15,E16)+'I. Фін результат'!E81</f>
        <v>-4333.3999999999996</v>
      </c>
      <c r="F17" s="313">
        <f>SUM(F8,F9,F11,F12,F14,F15,F16)+'I. Фін результат'!F81</f>
        <v>-4696.3</v>
      </c>
      <c r="G17" s="313" t="s">
        <v>17</v>
      </c>
      <c r="H17" s="314" t="s">
        <v>17</v>
      </c>
    </row>
    <row r="18" spans="1:8" ht="30" customHeight="1">
      <c r="A18" s="343" t="s">
        <v>203</v>
      </c>
      <c r="B18" s="343"/>
      <c r="C18" s="343"/>
      <c r="D18" s="343"/>
      <c r="E18" s="343"/>
      <c r="F18" s="343"/>
      <c r="G18" s="343"/>
      <c r="H18" s="343"/>
    </row>
    <row r="19" spans="1:8" ht="34.799999999999997">
      <c r="A19" s="45" t="s">
        <v>204</v>
      </c>
      <c r="B19" s="48">
        <v>2110</v>
      </c>
      <c r="C19" s="123">
        <f>SUM(C20:C26)</f>
        <v>16.700000000000003</v>
      </c>
      <c r="D19" s="123">
        <f t="shared" ref="D19:F19" si="7">SUM(D20:D26)</f>
        <v>14.7</v>
      </c>
      <c r="E19" s="123">
        <f t="shared" si="7"/>
        <v>-21.3</v>
      </c>
      <c r="F19" s="123">
        <f t="shared" si="7"/>
        <v>14.7</v>
      </c>
      <c r="G19" s="123">
        <f t="shared" ref="G19" si="8">IF(F19="(    )",0,F19)-IF(E19="(    )",0,E19)</f>
        <v>36</v>
      </c>
      <c r="H19" s="123">
        <f t="shared" ref="H19" si="9">IF(IF(E19="(    )",0,E19)=0,0,IF(F19="(    )",0,F19)/IF(E19="(    )",0,E19))*100</f>
        <v>-69.014084507042256</v>
      </c>
    </row>
    <row r="20" spans="1:8" ht="27" customHeight="1">
      <c r="A20" s="47" t="s">
        <v>164</v>
      </c>
      <c r="B20" s="46">
        <v>2111</v>
      </c>
      <c r="C20" s="98">
        <v>10.8</v>
      </c>
      <c r="D20" s="98">
        <v>5.0999999999999996</v>
      </c>
      <c r="E20" s="98">
        <v>0</v>
      </c>
      <c r="F20" s="98">
        <v>5.0999999999999996</v>
      </c>
      <c r="G20" s="98">
        <f t="shared" ref="G20:G43" si="10">IF(F20="(    )",0,F20)-IF(E20="(    )",0,E20)</f>
        <v>5.0999999999999996</v>
      </c>
      <c r="H20" s="98">
        <f t="shared" ref="H20:H43" si="11">IF(IF(E20="(    )",0,E20)=0,0,IF(F20="(    )",0,F20)/IF(E20="(    )",0,E20))*100</f>
        <v>0</v>
      </c>
    </row>
    <row r="21" spans="1:8" ht="36">
      <c r="A21" s="47" t="s">
        <v>165</v>
      </c>
      <c r="B21" s="46">
        <v>2112</v>
      </c>
      <c r="C21" s="98">
        <v>0</v>
      </c>
      <c r="D21" s="98">
        <v>0</v>
      </c>
      <c r="E21" s="98">
        <v>-29</v>
      </c>
      <c r="F21" s="98">
        <v>0</v>
      </c>
      <c r="G21" s="98">
        <f t="shared" si="10"/>
        <v>29</v>
      </c>
      <c r="H21" s="98">
        <f t="shared" si="11"/>
        <v>0</v>
      </c>
    </row>
    <row r="22" spans="1:8" ht="27" customHeight="1">
      <c r="A22" s="47" t="s">
        <v>56</v>
      </c>
      <c r="B22" s="46">
        <v>2113</v>
      </c>
      <c r="C22" s="98">
        <v>0</v>
      </c>
      <c r="D22" s="98">
        <v>0</v>
      </c>
      <c r="E22" s="98">
        <v>0</v>
      </c>
      <c r="F22" s="98">
        <v>0</v>
      </c>
      <c r="G22" s="98">
        <f t="shared" si="10"/>
        <v>0</v>
      </c>
      <c r="H22" s="98">
        <f t="shared" si="11"/>
        <v>0</v>
      </c>
    </row>
    <row r="23" spans="1:8" ht="27" customHeight="1">
      <c r="A23" s="47" t="s">
        <v>62</v>
      </c>
      <c r="B23" s="46">
        <v>2114</v>
      </c>
      <c r="C23" s="98">
        <v>0</v>
      </c>
      <c r="D23" s="98">
        <v>0</v>
      </c>
      <c r="E23" s="98">
        <v>0</v>
      </c>
      <c r="F23" s="98">
        <v>0</v>
      </c>
      <c r="G23" s="98">
        <f t="shared" si="10"/>
        <v>0</v>
      </c>
      <c r="H23" s="98">
        <f t="shared" si="11"/>
        <v>0</v>
      </c>
    </row>
    <row r="24" spans="1:8" ht="27" customHeight="1">
      <c r="A24" s="47" t="s">
        <v>173</v>
      </c>
      <c r="B24" s="46">
        <v>2115</v>
      </c>
      <c r="C24" s="98">
        <v>0</v>
      </c>
      <c r="D24" s="98">
        <v>0</v>
      </c>
      <c r="E24" s="98">
        <v>0</v>
      </c>
      <c r="F24" s="98">
        <v>0</v>
      </c>
      <c r="G24" s="98">
        <f t="shared" si="10"/>
        <v>0</v>
      </c>
      <c r="H24" s="98">
        <f t="shared" si="11"/>
        <v>0</v>
      </c>
    </row>
    <row r="25" spans="1:8" ht="27" customHeight="1">
      <c r="A25" s="47" t="s">
        <v>211</v>
      </c>
      <c r="B25" s="46">
        <v>2116</v>
      </c>
      <c r="C25" s="98">
        <v>5.9</v>
      </c>
      <c r="D25" s="98">
        <v>9.6</v>
      </c>
      <c r="E25" s="98">
        <v>7.7</v>
      </c>
      <c r="F25" s="98">
        <v>9.6</v>
      </c>
      <c r="G25" s="98">
        <f t="shared" si="10"/>
        <v>1.8999999999999995</v>
      </c>
      <c r="H25" s="98">
        <f t="shared" si="11"/>
        <v>124.67532467532467</v>
      </c>
    </row>
    <row r="26" spans="1:8" ht="27" customHeight="1">
      <c r="A26" s="47" t="s">
        <v>166</v>
      </c>
      <c r="B26" s="46">
        <v>2117</v>
      </c>
      <c r="C26" s="98">
        <f>'Розшифровка з розр з бюджет'!C15</f>
        <v>0</v>
      </c>
      <c r="D26" s="98">
        <f>'Розшифровка з розр з бюджет'!E15</f>
        <v>0</v>
      </c>
      <c r="E26" s="98">
        <f>'Розшифровка з розр з бюджет'!D15</f>
        <v>0</v>
      </c>
      <c r="F26" s="98">
        <f>'Розшифровка з розр з бюджет'!G15</f>
        <v>0</v>
      </c>
      <c r="G26" s="98">
        <f t="shared" si="10"/>
        <v>0</v>
      </c>
      <c r="H26" s="98">
        <f t="shared" si="11"/>
        <v>0</v>
      </c>
    </row>
    <row r="27" spans="1:8" ht="34.799999999999997">
      <c r="A27" s="45" t="s">
        <v>214</v>
      </c>
      <c r="B27" s="13">
        <v>2120</v>
      </c>
      <c r="C27" s="123">
        <f>SUM(C28:C35)</f>
        <v>104</v>
      </c>
      <c r="D27" s="123">
        <f t="shared" ref="D27:F27" si="12">SUM(D28:D35)</f>
        <v>149.5</v>
      </c>
      <c r="E27" s="123">
        <f t="shared" si="12"/>
        <v>136.80000000000001</v>
      </c>
      <c r="F27" s="123">
        <f t="shared" si="12"/>
        <v>149.5</v>
      </c>
      <c r="G27" s="123">
        <f t="shared" si="10"/>
        <v>12.699999999999989</v>
      </c>
      <c r="H27" s="123">
        <f t="shared" si="11"/>
        <v>109.28362573099415</v>
      </c>
    </row>
    <row r="28" spans="1:8" ht="27" customHeight="1">
      <c r="A28" s="12" t="s">
        <v>150</v>
      </c>
      <c r="B28" s="257">
        <v>2121</v>
      </c>
      <c r="C28" s="98">
        <v>0</v>
      </c>
      <c r="D28" s="98">
        <v>0</v>
      </c>
      <c r="E28" s="98">
        <v>0</v>
      </c>
      <c r="F28" s="98">
        <v>0</v>
      </c>
      <c r="G28" s="98">
        <f t="shared" si="10"/>
        <v>0</v>
      </c>
      <c r="H28" s="98">
        <f t="shared" si="11"/>
        <v>0</v>
      </c>
    </row>
    <row r="29" spans="1:8" ht="27" customHeight="1">
      <c r="A29" s="47" t="s">
        <v>55</v>
      </c>
      <c r="B29" s="46">
        <v>2122</v>
      </c>
      <c r="C29" s="98">
        <v>68.400000000000006</v>
      </c>
      <c r="D29" s="98">
        <v>114.1</v>
      </c>
      <c r="E29" s="98">
        <v>92.7</v>
      </c>
      <c r="F29" s="98">
        <v>114.1</v>
      </c>
      <c r="G29" s="98">
        <f t="shared" si="10"/>
        <v>21.399999999999991</v>
      </c>
      <c r="H29" s="98">
        <f t="shared" si="11"/>
        <v>123.08522114347356</v>
      </c>
    </row>
    <row r="30" spans="1:8" ht="27" customHeight="1">
      <c r="A30" s="47" t="s">
        <v>56</v>
      </c>
      <c r="B30" s="46">
        <v>2123</v>
      </c>
      <c r="C30" s="98">
        <v>0</v>
      </c>
      <c r="D30" s="98">
        <v>0</v>
      </c>
      <c r="E30" s="98">
        <v>0</v>
      </c>
      <c r="F30" s="98">
        <v>0</v>
      </c>
      <c r="G30" s="98">
        <f t="shared" si="10"/>
        <v>0</v>
      </c>
      <c r="H30" s="98">
        <f t="shared" si="11"/>
        <v>0</v>
      </c>
    </row>
    <row r="31" spans="1:8" ht="27" customHeight="1">
      <c r="A31" s="47" t="s">
        <v>167</v>
      </c>
      <c r="B31" s="46">
        <v>2124</v>
      </c>
      <c r="C31" s="98">
        <v>35.6</v>
      </c>
      <c r="D31" s="98">
        <v>35.4</v>
      </c>
      <c r="E31" s="98">
        <v>44.1</v>
      </c>
      <c r="F31" s="98">
        <v>35.4</v>
      </c>
      <c r="G31" s="98">
        <f t="shared" si="10"/>
        <v>-8.7000000000000028</v>
      </c>
      <c r="H31" s="98">
        <f t="shared" si="11"/>
        <v>80.27210884353741</v>
      </c>
    </row>
    <row r="32" spans="1:8" ht="27" customHeight="1">
      <c r="A32" s="47" t="s">
        <v>168</v>
      </c>
      <c r="B32" s="46">
        <v>2125</v>
      </c>
      <c r="C32" s="98">
        <v>0</v>
      </c>
      <c r="D32" s="98">
        <v>0</v>
      </c>
      <c r="E32" s="98">
        <v>0</v>
      </c>
      <c r="F32" s="98">
        <v>0</v>
      </c>
      <c r="G32" s="98">
        <f t="shared" si="10"/>
        <v>0</v>
      </c>
      <c r="H32" s="98">
        <f t="shared" si="11"/>
        <v>0</v>
      </c>
    </row>
    <row r="33" spans="1:8" ht="54">
      <c r="A33" s="47" t="s">
        <v>257</v>
      </c>
      <c r="B33" s="46">
        <v>2126</v>
      </c>
      <c r="C33" s="98">
        <v>0</v>
      </c>
      <c r="D33" s="98">
        <v>0</v>
      </c>
      <c r="E33" s="98">
        <v>0</v>
      </c>
      <c r="F33" s="98">
        <v>0</v>
      </c>
      <c r="G33" s="98">
        <f t="shared" si="10"/>
        <v>0</v>
      </c>
      <c r="H33" s="98">
        <f t="shared" si="11"/>
        <v>0</v>
      </c>
    </row>
    <row r="34" spans="1:8" ht="27" customHeight="1">
      <c r="A34" s="47" t="s">
        <v>173</v>
      </c>
      <c r="B34" s="46">
        <v>2127</v>
      </c>
      <c r="C34" s="98">
        <v>0</v>
      </c>
      <c r="D34" s="98">
        <v>0</v>
      </c>
      <c r="E34" s="98">
        <v>0</v>
      </c>
      <c r="F34" s="98">
        <v>0</v>
      </c>
      <c r="G34" s="98">
        <f t="shared" si="10"/>
        <v>0</v>
      </c>
      <c r="H34" s="98">
        <f t="shared" si="11"/>
        <v>0</v>
      </c>
    </row>
    <row r="35" spans="1:8" ht="27" customHeight="1">
      <c r="A35" s="47" t="s">
        <v>166</v>
      </c>
      <c r="B35" s="46">
        <v>2128</v>
      </c>
      <c r="C35" s="98">
        <f>'Розшифровка з розр з бюджет'!C19</f>
        <v>0</v>
      </c>
      <c r="D35" s="98">
        <f>'Розшифровка з розр з бюджет'!E19</f>
        <v>0</v>
      </c>
      <c r="E35" s="98">
        <f>'Розшифровка з розр з бюджет'!D19</f>
        <v>0</v>
      </c>
      <c r="F35" s="98">
        <f>'Розшифровка з розр з бюджет'!G19</f>
        <v>0</v>
      </c>
      <c r="G35" s="98">
        <f t="shared" si="10"/>
        <v>0</v>
      </c>
      <c r="H35" s="98">
        <f t="shared" si="11"/>
        <v>0</v>
      </c>
    </row>
    <row r="36" spans="1:8" ht="34.799999999999997">
      <c r="A36" s="45" t="s">
        <v>231</v>
      </c>
      <c r="B36" s="13">
        <v>2130</v>
      </c>
      <c r="C36" s="123">
        <f>SUM(C37:C39)</f>
        <v>82.9</v>
      </c>
      <c r="D36" s="123">
        <f t="shared" ref="D36:F36" si="13">SUM(D37:D39)</f>
        <v>129.69999999999999</v>
      </c>
      <c r="E36" s="123">
        <f t="shared" si="13"/>
        <v>113.1</v>
      </c>
      <c r="F36" s="123">
        <f t="shared" si="13"/>
        <v>129.69999999999999</v>
      </c>
      <c r="G36" s="123">
        <f t="shared" si="10"/>
        <v>16.599999999999994</v>
      </c>
      <c r="H36" s="123">
        <f t="shared" si="11"/>
        <v>114.67727674624226</v>
      </c>
    </row>
    <row r="37" spans="1:8" ht="27" customHeight="1">
      <c r="A37" s="47" t="s">
        <v>169</v>
      </c>
      <c r="B37" s="46">
        <v>2131</v>
      </c>
      <c r="C37" s="98">
        <v>0</v>
      </c>
      <c r="D37" s="98">
        <v>0</v>
      </c>
      <c r="E37" s="98">
        <v>0</v>
      </c>
      <c r="F37" s="98">
        <v>0</v>
      </c>
      <c r="G37" s="98">
        <f t="shared" si="10"/>
        <v>0</v>
      </c>
      <c r="H37" s="98">
        <f t="shared" si="11"/>
        <v>0</v>
      </c>
    </row>
    <row r="38" spans="1:8" ht="27" customHeight="1">
      <c r="A38" s="47" t="s">
        <v>170</v>
      </c>
      <c r="B38" s="46">
        <v>2132</v>
      </c>
      <c r="C38" s="98">
        <v>82.9</v>
      </c>
      <c r="D38" s="98">
        <v>129.69999999999999</v>
      </c>
      <c r="E38" s="98">
        <v>113.1</v>
      </c>
      <c r="F38" s="98">
        <v>129.69999999999999</v>
      </c>
      <c r="G38" s="98">
        <f t="shared" si="10"/>
        <v>16.599999999999994</v>
      </c>
      <c r="H38" s="98">
        <f t="shared" si="11"/>
        <v>114.67727674624226</v>
      </c>
    </row>
    <row r="39" spans="1:8" ht="27" customHeight="1">
      <c r="A39" s="47" t="s">
        <v>252</v>
      </c>
      <c r="B39" s="46">
        <v>2133</v>
      </c>
      <c r="C39" s="98">
        <f>'Розшифровка з розр з бюджет'!C23</f>
        <v>0</v>
      </c>
      <c r="D39" s="98">
        <f>'Розшифровка з розр з бюджет'!E23</f>
        <v>0</v>
      </c>
      <c r="E39" s="98">
        <f>'Розшифровка з розр з бюджет'!D23</f>
        <v>0</v>
      </c>
      <c r="F39" s="98">
        <f>'Розшифровка з розр з бюджет'!G23</f>
        <v>0</v>
      </c>
      <c r="G39" s="98">
        <f t="shared" si="10"/>
        <v>0</v>
      </c>
      <c r="H39" s="98">
        <f t="shared" si="11"/>
        <v>0</v>
      </c>
    </row>
    <row r="40" spans="1:8" ht="30" customHeight="1">
      <c r="A40" s="45" t="s">
        <v>171</v>
      </c>
      <c r="B40" s="13">
        <v>2140</v>
      </c>
      <c r="C40" s="123">
        <f>SUM(C41:C42)</f>
        <v>0</v>
      </c>
      <c r="D40" s="123">
        <f t="shared" ref="D40:E40" si="14">SUM(D41:D42)</f>
        <v>0</v>
      </c>
      <c r="E40" s="123">
        <f t="shared" si="14"/>
        <v>0</v>
      </c>
      <c r="F40" s="123">
        <f t="shared" ref="F40" si="15">SUM(F41:F42)</f>
        <v>0</v>
      </c>
      <c r="G40" s="123">
        <f t="shared" si="10"/>
        <v>0</v>
      </c>
      <c r="H40" s="123">
        <f t="shared" si="11"/>
        <v>0</v>
      </c>
    </row>
    <row r="41" spans="1:8" ht="36">
      <c r="A41" s="12" t="s">
        <v>77</v>
      </c>
      <c r="B41" s="257">
        <v>2141</v>
      </c>
      <c r="C41" s="98">
        <v>0</v>
      </c>
      <c r="D41" s="98">
        <v>0</v>
      </c>
      <c r="E41" s="98">
        <v>0</v>
      </c>
      <c r="F41" s="98">
        <v>0</v>
      </c>
      <c r="G41" s="98">
        <f t="shared" si="10"/>
        <v>0</v>
      </c>
      <c r="H41" s="98">
        <f t="shared" si="11"/>
        <v>0</v>
      </c>
    </row>
    <row r="42" spans="1:8" ht="27" customHeight="1">
      <c r="A42" s="47" t="s">
        <v>259</v>
      </c>
      <c r="B42" s="46">
        <v>2142</v>
      </c>
      <c r="C42" s="98">
        <f>'Розшифровка з розр з бюджет'!C27</f>
        <v>0</v>
      </c>
      <c r="D42" s="98">
        <f>'Розшифровка з розр з бюджет'!E27</f>
        <v>0</v>
      </c>
      <c r="E42" s="98">
        <f>'Розшифровка з розр з бюджет'!D27</f>
        <v>0</v>
      </c>
      <c r="F42" s="98">
        <f>'Розшифровка з розр з бюджет'!G27</f>
        <v>0</v>
      </c>
      <c r="G42" s="98">
        <f t="shared" si="10"/>
        <v>0</v>
      </c>
      <c r="H42" s="98">
        <f t="shared" si="11"/>
        <v>0</v>
      </c>
    </row>
    <row r="43" spans="1:8" ht="30" customHeight="1">
      <c r="A43" s="45" t="s">
        <v>192</v>
      </c>
      <c r="B43" s="13">
        <v>2200</v>
      </c>
      <c r="C43" s="123">
        <f>SUM(C19,C27,C36,C40)</f>
        <v>203.60000000000002</v>
      </c>
      <c r="D43" s="123">
        <f t="shared" ref="D43:F43" si="16">SUM(D19,D27,D36,D40)</f>
        <v>293.89999999999998</v>
      </c>
      <c r="E43" s="123">
        <f t="shared" si="16"/>
        <v>228.60000000000002</v>
      </c>
      <c r="F43" s="123">
        <f t="shared" si="16"/>
        <v>293.89999999999998</v>
      </c>
      <c r="G43" s="123">
        <f t="shared" si="10"/>
        <v>65.299999999999955</v>
      </c>
      <c r="H43" s="123">
        <f t="shared" si="11"/>
        <v>128.56517935258088</v>
      </c>
    </row>
    <row r="44" spans="1:8" s="202" customFormat="1">
      <c r="A44" s="14"/>
      <c r="B44" s="15"/>
      <c r="C44" s="15"/>
      <c r="D44" s="15"/>
      <c r="E44" s="15"/>
      <c r="F44" s="15"/>
      <c r="G44" s="15"/>
      <c r="H44" s="15"/>
    </row>
    <row r="45" spans="1:8" s="202" customFormat="1">
      <c r="A45" s="14"/>
      <c r="B45" s="15"/>
      <c r="C45" s="15"/>
      <c r="D45" s="15"/>
      <c r="E45" s="15"/>
      <c r="F45" s="15"/>
      <c r="G45" s="15"/>
      <c r="H45" s="15"/>
    </row>
    <row r="46" spans="1:8" s="202" customFormat="1">
      <c r="A46" s="14"/>
      <c r="B46" s="15"/>
      <c r="C46" s="15"/>
      <c r="D46" s="15"/>
      <c r="E46" s="15"/>
      <c r="F46" s="15"/>
      <c r="G46" s="15"/>
      <c r="H46" s="15"/>
    </row>
    <row r="47" spans="1:8" s="179" customFormat="1" ht="27.75" customHeight="1">
      <c r="A47" s="203" t="s">
        <v>256</v>
      </c>
      <c r="B47" s="204"/>
      <c r="C47" s="344" t="s">
        <v>100</v>
      </c>
      <c r="D47" s="344"/>
      <c r="E47" s="205"/>
      <c r="F47" s="345" t="s">
        <v>296</v>
      </c>
      <c r="G47" s="345"/>
      <c r="H47" s="345"/>
    </row>
    <row r="48" spans="1:8" s="207" customFormat="1" ht="15.6">
      <c r="A48" s="256" t="s">
        <v>207</v>
      </c>
      <c r="B48" s="206"/>
      <c r="C48" s="341" t="s">
        <v>213</v>
      </c>
      <c r="D48" s="341"/>
      <c r="E48" s="206"/>
      <c r="F48" s="342" t="s">
        <v>212</v>
      </c>
      <c r="G48" s="342"/>
      <c r="H48" s="342"/>
    </row>
    <row r="49" spans="1:9" s="15" customFormat="1">
      <c r="A49" s="16"/>
      <c r="I49" s="200"/>
    </row>
    <row r="50" spans="1:9" s="15" customFormat="1">
      <c r="A50" s="16"/>
      <c r="I50" s="200"/>
    </row>
    <row r="51" spans="1:9" s="15" customFormat="1">
      <c r="A51" s="16"/>
      <c r="I51" s="200"/>
    </row>
    <row r="52" spans="1:9" s="15" customFormat="1">
      <c r="A52" s="16"/>
      <c r="I52" s="200"/>
    </row>
    <row r="53" spans="1:9" s="15" customFormat="1">
      <c r="A53" s="16"/>
      <c r="I53" s="200"/>
    </row>
    <row r="54" spans="1:9" s="15" customFormat="1">
      <c r="A54" s="16"/>
      <c r="I54" s="200"/>
    </row>
    <row r="55" spans="1:9" s="15" customFormat="1">
      <c r="A55" s="16"/>
      <c r="I55" s="200"/>
    </row>
    <row r="56" spans="1:9" s="15" customFormat="1">
      <c r="A56" s="16"/>
      <c r="I56" s="200"/>
    </row>
    <row r="57" spans="1:9" s="15" customFormat="1">
      <c r="A57" s="16"/>
      <c r="I57" s="200"/>
    </row>
    <row r="58" spans="1:9" s="15" customFormat="1">
      <c r="A58" s="16"/>
      <c r="I58" s="200"/>
    </row>
    <row r="59" spans="1:9" s="15" customFormat="1">
      <c r="A59" s="16"/>
      <c r="I59" s="200"/>
    </row>
    <row r="60" spans="1:9" s="15" customFormat="1">
      <c r="A60" s="16"/>
      <c r="I60" s="200"/>
    </row>
    <row r="61" spans="1:9" s="15" customFormat="1">
      <c r="A61" s="16"/>
      <c r="I61" s="200"/>
    </row>
    <row r="62" spans="1:9" s="15" customFormat="1">
      <c r="A62" s="16"/>
      <c r="I62" s="200"/>
    </row>
    <row r="63" spans="1:9" s="15" customFormat="1">
      <c r="A63" s="16"/>
      <c r="I63" s="200"/>
    </row>
    <row r="64" spans="1:9" s="15" customFormat="1">
      <c r="A64" s="16"/>
      <c r="I64" s="200"/>
    </row>
    <row r="65" spans="1:9" s="15" customFormat="1">
      <c r="A65" s="16"/>
      <c r="I65" s="200"/>
    </row>
    <row r="66" spans="1:9" s="15" customFormat="1">
      <c r="A66" s="16"/>
      <c r="I66" s="200"/>
    </row>
    <row r="67" spans="1:9" s="15" customFormat="1">
      <c r="A67" s="16"/>
      <c r="I67" s="200"/>
    </row>
    <row r="68" spans="1:9" s="15" customFormat="1">
      <c r="A68" s="16"/>
      <c r="I68" s="200"/>
    </row>
    <row r="69" spans="1:9" s="15" customFormat="1">
      <c r="A69" s="16"/>
      <c r="I69" s="200"/>
    </row>
    <row r="70" spans="1:9" s="15" customFormat="1">
      <c r="A70" s="16"/>
      <c r="I70" s="200"/>
    </row>
    <row r="71" spans="1:9" s="15" customFormat="1">
      <c r="A71" s="16"/>
      <c r="I71" s="200"/>
    </row>
    <row r="72" spans="1:9" s="15" customFormat="1">
      <c r="A72" s="16"/>
      <c r="I72" s="200"/>
    </row>
    <row r="73" spans="1:9" s="15" customFormat="1">
      <c r="A73" s="16"/>
      <c r="I73" s="200"/>
    </row>
    <row r="74" spans="1:9" s="15" customFormat="1">
      <c r="A74" s="16"/>
      <c r="I74" s="200"/>
    </row>
    <row r="75" spans="1:9" s="15" customFormat="1">
      <c r="A75" s="16"/>
      <c r="I75" s="200"/>
    </row>
    <row r="76" spans="1:9" s="15" customFormat="1">
      <c r="A76" s="16"/>
      <c r="I76" s="200"/>
    </row>
    <row r="77" spans="1:9" s="15" customFormat="1">
      <c r="A77" s="16"/>
      <c r="I77" s="200"/>
    </row>
    <row r="78" spans="1:9" s="15" customFormat="1">
      <c r="A78" s="16"/>
      <c r="I78" s="200"/>
    </row>
    <row r="79" spans="1:9" s="15" customFormat="1">
      <c r="A79" s="16"/>
      <c r="I79" s="200"/>
    </row>
    <row r="80" spans="1:9" s="15" customFormat="1">
      <c r="A80" s="16"/>
      <c r="I80" s="200"/>
    </row>
    <row r="81" spans="1:9" s="15" customFormat="1">
      <c r="A81" s="16"/>
      <c r="I81" s="200"/>
    </row>
    <row r="82" spans="1:9" s="15" customFormat="1">
      <c r="A82" s="16"/>
      <c r="I82" s="200"/>
    </row>
    <row r="83" spans="1:9" s="15" customFormat="1">
      <c r="A83" s="16"/>
      <c r="I83" s="200"/>
    </row>
    <row r="84" spans="1:9" s="15" customFormat="1">
      <c r="A84" s="16"/>
      <c r="I84" s="200"/>
    </row>
    <row r="85" spans="1:9" s="15" customFormat="1">
      <c r="A85" s="16"/>
      <c r="I85" s="200"/>
    </row>
    <row r="86" spans="1:9" s="15" customFormat="1">
      <c r="A86" s="16"/>
      <c r="I86" s="200"/>
    </row>
    <row r="87" spans="1:9" s="15" customFormat="1">
      <c r="A87" s="16"/>
      <c r="I87" s="200"/>
    </row>
    <row r="88" spans="1:9" s="15" customFormat="1">
      <c r="A88" s="16"/>
      <c r="I88" s="200"/>
    </row>
    <row r="89" spans="1:9" s="15" customFormat="1">
      <c r="A89" s="16"/>
      <c r="I89" s="200"/>
    </row>
    <row r="90" spans="1:9" s="15" customFormat="1">
      <c r="A90" s="16"/>
      <c r="I90" s="200"/>
    </row>
    <row r="91" spans="1:9" s="15" customFormat="1">
      <c r="A91" s="16"/>
      <c r="I91" s="200"/>
    </row>
    <row r="92" spans="1:9" s="15" customFormat="1">
      <c r="A92" s="16"/>
      <c r="I92" s="200"/>
    </row>
    <row r="93" spans="1:9" s="15" customFormat="1">
      <c r="A93" s="16"/>
      <c r="I93" s="200"/>
    </row>
    <row r="94" spans="1:9" s="15" customFormat="1">
      <c r="A94" s="16"/>
      <c r="I94" s="200"/>
    </row>
    <row r="95" spans="1:9" s="15" customFormat="1">
      <c r="A95" s="16"/>
      <c r="I95" s="200"/>
    </row>
    <row r="96" spans="1:9" s="15" customFormat="1">
      <c r="A96" s="16"/>
      <c r="I96" s="200"/>
    </row>
    <row r="97" spans="1:9" s="15" customFormat="1">
      <c r="A97" s="16"/>
      <c r="I97" s="200"/>
    </row>
    <row r="98" spans="1:9" s="15" customFormat="1">
      <c r="A98" s="16"/>
      <c r="I98" s="200"/>
    </row>
    <row r="99" spans="1:9" s="15" customFormat="1">
      <c r="A99" s="16"/>
      <c r="I99" s="200"/>
    </row>
    <row r="100" spans="1:9" s="15" customFormat="1">
      <c r="A100" s="16"/>
      <c r="I100" s="200"/>
    </row>
    <row r="101" spans="1:9" s="15" customFormat="1">
      <c r="A101" s="16"/>
      <c r="I101" s="200"/>
    </row>
    <row r="102" spans="1:9" s="15" customFormat="1">
      <c r="A102" s="16"/>
      <c r="I102" s="200"/>
    </row>
    <row r="103" spans="1:9" s="15" customFormat="1">
      <c r="A103" s="16"/>
      <c r="I103" s="200"/>
    </row>
    <row r="104" spans="1:9" s="15" customFormat="1">
      <c r="A104" s="16"/>
      <c r="I104" s="200"/>
    </row>
    <row r="105" spans="1:9" s="15" customFormat="1">
      <c r="A105" s="16"/>
      <c r="I105" s="200"/>
    </row>
    <row r="106" spans="1:9" s="15" customFormat="1">
      <c r="A106" s="16"/>
      <c r="I106" s="200"/>
    </row>
    <row r="107" spans="1:9" s="15" customFormat="1">
      <c r="A107" s="16"/>
      <c r="I107" s="200"/>
    </row>
    <row r="108" spans="1:9" s="15" customFormat="1">
      <c r="A108" s="16"/>
      <c r="I108" s="200"/>
    </row>
    <row r="109" spans="1:9" s="15" customFormat="1">
      <c r="A109" s="16"/>
      <c r="I109" s="200"/>
    </row>
    <row r="110" spans="1:9" s="15" customFormat="1">
      <c r="A110" s="16"/>
      <c r="I110" s="200"/>
    </row>
    <row r="111" spans="1:9" s="15" customFormat="1">
      <c r="A111" s="16"/>
      <c r="I111" s="200"/>
    </row>
    <row r="112" spans="1:9" s="15" customFormat="1">
      <c r="A112" s="16"/>
      <c r="I112" s="200"/>
    </row>
    <row r="113" spans="1:9" s="15" customFormat="1">
      <c r="A113" s="16"/>
      <c r="I113" s="200"/>
    </row>
    <row r="114" spans="1:9" s="15" customFormat="1">
      <c r="A114" s="16"/>
      <c r="I114" s="200"/>
    </row>
    <row r="115" spans="1:9" s="15" customFormat="1">
      <c r="A115" s="16"/>
      <c r="I115" s="200"/>
    </row>
    <row r="116" spans="1:9" s="15" customFormat="1">
      <c r="A116" s="16"/>
      <c r="I116" s="200"/>
    </row>
    <row r="117" spans="1:9" s="15" customFormat="1">
      <c r="A117" s="16"/>
      <c r="I117" s="200"/>
    </row>
    <row r="118" spans="1:9" s="15" customFormat="1">
      <c r="A118" s="16"/>
      <c r="I118" s="200"/>
    </row>
    <row r="119" spans="1:9" s="15" customFormat="1">
      <c r="A119" s="16"/>
      <c r="I119" s="200"/>
    </row>
    <row r="120" spans="1:9" s="15" customFormat="1">
      <c r="A120" s="16"/>
      <c r="I120" s="200"/>
    </row>
    <row r="121" spans="1:9" s="15" customFormat="1">
      <c r="A121" s="16"/>
      <c r="I121" s="200"/>
    </row>
    <row r="122" spans="1:9" s="15" customFormat="1">
      <c r="A122" s="16"/>
      <c r="I122" s="200"/>
    </row>
    <row r="123" spans="1:9" s="15" customFormat="1">
      <c r="A123" s="16"/>
      <c r="I123" s="200"/>
    </row>
    <row r="124" spans="1:9" s="15" customFormat="1">
      <c r="A124" s="16"/>
      <c r="I124" s="200"/>
    </row>
    <row r="125" spans="1:9" s="15" customFormat="1">
      <c r="A125" s="16"/>
      <c r="I125" s="200"/>
    </row>
    <row r="126" spans="1:9" s="15" customFormat="1">
      <c r="A126" s="16"/>
      <c r="I126" s="200"/>
    </row>
    <row r="127" spans="1:9" s="15" customFormat="1">
      <c r="A127" s="16"/>
      <c r="I127" s="200"/>
    </row>
    <row r="128" spans="1:9" s="15" customFormat="1">
      <c r="A128" s="16"/>
      <c r="I128" s="200"/>
    </row>
    <row r="129" spans="1:9" s="15" customFormat="1">
      <c r="A129" s="16"/>
      <c r="I129" s="200"/>
    </row>
    <row r="130" spans="1:9" s="15" customFormat="1">
      <c r="A130" s="16"/>
      <c r="I130" s="200"/>
    </row>
    <row r="131" spans="1:9" s="15" customFormat="1">
      <c r="A131" s="16"/>
      <c r="I131" s="200"/>
    </row>
    <row r="132" spans="1:9" s="15" customFormat="1">
      <c r="A132" s="16"/>
      <c r="I132" s="200"/>
    </row>
    <row r="133" spans="1:9" s="15" customFormat="1">
      <c r="A133" s="16"/>
      <c r="I133" s="200"/>
    </row>
    <row r="134" spans="1:9" s="15" customFormat="1">
      <c r="A134" s="16"/>
      <c r="I134" s="200"/>
    </row>
    <row r="135" spans="1:9" s="15" customFormat="1">
      <c r="A135" s="16"/>
      <c r="I135" s="200"/>
    </row>
    <row r="136" spans="1:9" s="15" customFormat="1">
      <c r="A136" s="16"/>
      <c r="I136" s="200"/>
    </row>
    <row r="137" spans="1:9" s="15" customFormat="1">
      <c r="A137" s="16"/>
      <c r="I137" s="200"/>
    </row>
    <row r="138" spans="1:9" s="15" customFormat="1">
      <c r="A138" s="16"/>
      <c r="I138" s="200"/>
    </row>
    <row r="139" spans="1:9" s="15" customFormat="1">
      <c r="A139" s="16"/>
      <c r="I139" s="200"/>
    </row>
    <row r="140" spans="1:9" s="15" customFormat="1">
      <c r="A140" s="16"/>
      <c r="I140" s="200"/>
    </row>
    <row r="141" spans="1:9" s="15" customFormat="1">
      <c r="A141" s="16"/>
      <c r="I141" s="200"/>
    </row>
    <row r="142" spans="1:9" s="15" customFormat="1">
      <c r="A142" s="16"/>
      <c r="I142" s="200"/>
    </row>
    <row r="143" spans="1:9" s="15" customFormat="1">
      <c r="A143" s="16"/>
      <c r="I143" s="200"/>
    </row>
    <row r="144" spans="1:9" s="15" customFormat="1">
      <c r="A144" s="16"/>
      <c r="I144" s="200"/>
    </row>
    <row r="145" spans="1:9" s="15" customFormat="1">
      <c r="A145" s="16"/>
      <c r="I145" s="200"/>
    </row>
    <row r="146" spans="1:9" s="15" customFormat="1">
      <c r="A146" s="16"/>
      <c r="I146" s="200"/>
    </row>
    <row r="147" spans="1:9" s="15" customFormat="1">
      <c r="A147" s="16"/>
      <c r="I147" s="200"/>
    </row>
    <row r="148" spans="1:9" s="15" customFormat="1">
      <c r="A148" s="16"/>
      <c r="I148" s="200"/>
    </row>
    <row r="149" spans="1:9" s="15" customFormat="1">
      <c r="A149" s="16"/>
      <c r="I149" s="200"/>
    </row>
    <row r="150" spans="1:9" s="15" customFormat="1">
      <c r="A150" s="16"/>
      <c r="I150" s="200"/>
    </row>
    <row r="151" spans="1:9" s="15" customFormat="1">
      <c r="A151" s="16"/>
      <c r="I151" s="200"/>
    </row>
    <row r="152" spans="1:9" s="15" customFormat="1">
      <c r="A152" s="16"/>
      <c r="I152" s="200"/>
    </row>
    <row r="153" spans="1:9" s="15" customFormat="1">
      <c r="A153" s="16"/>
      <c r="I153" s="200"/>
    </row>
    <row r="154" spans="1:9" s="15" customFormat="1">
      <c r="A154" s="16"/>
      <c r="I154" s="200"/>
    </row>
    <row r="155" spans="1:9" s="15" customFormat="1">
      <c r="A155" s="16"/>
      <c r="I155" s="200"/>
    </row>
    <row r="156" spans="1:9" s="15" customFormat="1">
      <c r="A156" s="16"/>
      <c r="I156" s="200"/>
    </row>
    <row r="157" spans="1:9" s="15" customFormat="1">
      <c r="A157" s="16"/>
      <c r="I157" s="200"/>
    </row>
    <row r="158" spans="1:9" s="15" customFormat="1">
      <c r="A158" s="16"/>
      <c r="I158" s="200"/>
    </row>
    <row r="159" spans="1:9" s="15" customFormat="1">
      <c r="A159" s="16"/>
      <c r="I159" s="200"/>
    </row>
    <row r="160" spans="1:9" s="15" customFormat="1">
      <c r="A160" s="16"/>
      <c r="I160" s="200"/>
    </row>
    <row r="161" spans="1:9" s="15" customFormat="1">
      <c r="A161" s="16"/>
      <c r="I161" s="200"/>
    </row>
    <row r="162" spans="1:9" s="15" customFormat="1">
      <c r="A162" s="16"/>
      <c r="I162" s="200"/>
    </row>
    <row r="163" spans="1:9" s="15" customFormat="1">
      <c r="A163" s="16"/>
      <c r="I163" s="200"/>
    </row>
    <row r="164" spans="1:9" s="15" customFormat="1">
      <c r="A164" s="16"/>
      <c r="I164" s="200"/>
    </row>
    <row r="165" spans="1:9" s="15" customFormat="1">
      <c r="A165" s="16"/>
      <c r="I165" s="200"/>
    </row>
    <row r="166" spans="1:9" s="15" customFormat="1">
      <c r="A166" s="16"/>
      <c r="I166" s="200"/>
    </row>
    <row r="167" spans="1:9" s="15" customFormat="1">
      <c r="A167" s="16"/>
      <c r="I167" s="200"/>
    </row>
    <row r="168" spans="1:9" s="15" customFormat="1">
      <c r="A168" s="16"/>
      <c r="I168" s="200"/>
    </row>
    <row r="169" spans="1:9" s="15" customFormat="1">
      <c r="A169" s="16"/>
      <c r="I169" s="200"/>
    </row>
    <row r="170" spans="1:9" s="15" customFormat="1">
      <c r="A170" s="16"/>
      <c r="I170" s="200"/>
    </row>
    <row r="171" spans="1:9" s="15" customFormat="1">
      <c r="A171" s="16"/>
      <c r="I171" s="200"/>
    </row>
    <row r="172" spans="1:9" s="15" customFormat="1">
      <c r="A172" s="16"/>
      <c r="I172" s="200"/>
    </row>
    <row r="173" spans="1:9" s="15" customFormat="1">
      <c r="A173" s="16"/>
      <c r="I173" s="200"/>
    </row>
    <row r="174" spans="1:9" s="15" customFormat="1">
      <c r="A174" s="16"/>
      <c r="I174" s="200"/>
    </row>
    <row r="175" spans="1:9" s="15" customFormat="1">
      <c r="A175" s="16"/>
      <c r="I175" s="200"/>
    </row>
    <row r="176" spans="1:9" s="15" customFormat="1">
      <c r="A176" s="16"/>
      <c r="I176" s="200"/>
    </row>
    <row r="177" spans="1:9" s="15" customFormat="1">
      <c r="A177" s="16"/>
      <c r="I177" s="200"/>
    </row>
    <row r="178" spans="1:9" s="15" customFormat="1">
      <c r="A178" s="16"/>
      <c r="I178" s="200"/>
    </row>
    <row r="179" spans="1:9" s="15" customFormat="1">
      <c r="A179" s="16"/>
      <c r="I179" s="200"/>
    </row>
    <row r="180" spans="1:9" s="15" customFormat="1">
      <c r="A180" s="16"/>
      <c r="I180" s="200"/>
    </row>
    <row r="181" spans="1:9" s="15" customFormat="1">
      <c r="A181" s="16"/>
      <c r="I181" s="200"/>
    </row>
    <row r="182" spans="1:9" s="15" customFormat="1">
      <c r="A182" s="16"/>
      <c r="I182" s="200"/>
    </row>
    <row r="183" spans="1:9" s="15" customFormat="1">
      <c r="A183" s="16"/>
      <c r="I183" s="200"/>
    </row>
    <row r="184" spans="1:9" s="15" customFormat="1">
      <c r="A184" s="16"/>
      <c r="I184" s="200"/>
    </row>
    <row r="185" spans="1:9" s="15" customFormat="1">
      <c r="A185" s="16"/>
      <c r="I185" s="200"/>
    </row>
    <row r="186" spans="1:9" s="15" customFormat="1">
      <c r="A186" s="16"/>
      <c r="I186" s="200"/>
    </row>
    <row r="187" spans="1:9" s="15" customFormat="1">
      <c r="A187" s="16"/>
      <c r="I187" s="200"/>
    </row>
    <row r="188" spans="1:9" s="15" customFormat="1">
      <c r="A188" s="16"/>
      <c r="I188" s="200"/>
    </row>
    <row r="189" spans="1:9" s="15" customFormat="1">
      <c r="A189" s="16"/>
      <c r="I189" s="200"/>
    </row>
    <row r="190" spans="1:9" s="15" customFormat="1">
      <c r="A190" s="16"/>
      <c r="I190" s="200"/>
    </row>
    <row r="191" spans="1:9" s="15" customFormat="1">
      <c r="A191" s="16"/>
      <c r="I191" s="200"/>
    </row>
    <row r="192" spans="1:9" s="15" customFormat="1">
      <c r="A192" s="16"/>
      <c r="I192" s="200"/>
    </row>
    <row r="193" spans="1:9" s="15" customFormat="1">
      <c r="A193" s="16"/>
      <c r="I193" s="200"/>
    </row>
    <row r="194" spans="1:9" s="15" customFormat="1">
      <c r="A194" s="16"/>
      <c r="I194" s="200"/>
    </row>
    <row r="195" spans="1:9" s="15" customFormat="1">
      <c r="A195" s="16"/>
      <c r="I195" s="200"/>
    </row>
    <row r="196" spans="1:9" s="15" customFormat="1">
      <c r="A196" s="16"/>
      <c r="I196" s="200"/>
    </row>
    <row r="197" spans="1:9" s="15" customFormat="1">
      <c r="A197" s="16"/>
      <c r="I197" s="200"/>
    </row>
    <row r="198" spans="1:9" s="15" customFormat="1">
      <c r="A198" s="16"/>
      <c r="I198" s="200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254"/>
  <sheetViews>
    <sheetView zoomScaleNormal="100" workbookViewId="0">
      <selection activeCell="F31" sqref="F31:G31"/>
    </sheetView>
  </sheetViews>
  <sheetFormatPr defaultColWidth="9.109375" defaultRowHeight="18"/>
  <cols>
    <col min="1" max="1" width="60.6640625" style="2" customWidth="1"/>
    <col min="2" max="2" width="14.109375" style="105" customWidth="1"/>
    <col min="3" max="3" width="15.109375" style="105" customWidth="1"/>
    <col min="4" max="4" width="16.109375" style="105" customWidth="1"/>
    <col min="5" max="5" width="16.6640625" style="105" customWidth="1"/>
    <col min="6" max="6" width="15.109375" style="105" customWidth="1"/>
    <col min="7" max="7" width="16" style="105" customWidth="1"/>
    <col min="8" max="16384" width="9.109375" style="2"/>
  </cols>
  <sheetData>
    <row r="2" spans="1:7">
      <c r="A2" s="356" t="s">
        <v>237</v>
      </c>
      <c r="B2" s="356"/>
      <c r="C2" s="356"/>
      <c r="D2" s="356"/>
      <c r="E2" s="356"/>
      <c r="F2" s="356"/>
      <c r="G2" s="356"/>
    </row>
    <row r="3" spans="1:7">
      <c r="A3" s="258"/>
      <c r="B3" s="7"/>
      <c r="C3" s="7"/>
      <c r="D3" s="258"/>
      <c r="E3" s="258"/>
      <c r="F3" s="258"/>
      <c r="G3" s="7"/>
    </row>
    <row r="4" spans="1:7" ht="73.5" customHeight="1">
      <c r="A4" s="106" t="s">
        <v>114</v>
      </c>
      <c r="B4" s="107" t="s">
        <v>7</v>
      </c>
      <c r="C4" s="107" t="s">
        <v>272</v>
      </c>
      <c r="D4" s="107" t="s">
        <v>273</v>
      </c>
      <c r="E4" s="107" t="s">
        <v>274</v>
      </c>
      <c r="F4" s="147" t="s">
        <v>248</v>
      </c>
      <c r="G4" s="148" t="s">
        <v>262</v>
      </c>
    </row>
    <row r="5" spans="1:7" ht="21.75" customHeight="1">
      <c r="A5" s="90">
        <v>1</v>
      </c>
      <c r="B5" s="91">
        <v>2</v>
      </c>
      <c r="C5" s="91">
        <v>3</v>
      </c>
      <c r="D5" s="91">
        <v>4</v>
      </c>
      <c r="E5" s="91">
        <v>5</v>
      </c>
      <c r="F5" s="91">
        <v>6</v>
      </c>
      <c r="G5" s="91">
        <v>7</v>
      </c>
    </row>
    <row r="6" spans="1:7" ht="24.75" customHeight="1">
      <c r="A6" s="353" t="s">
        <v>79</v>
      </c>
      <c r="B6" s="354"/>
      <c r="C6" s="354"/>
      <c r="D6" s="354"/>
      <c r="E6" s="354"/>
      <c r="F6" s="354"/>
      <c r="G6" s="355"/>
    </row>
    <row r="7" spans="1:7" s="266" customFormat="1" ht="24.75" customHeight="1">
      <c r="A7" s="264" t="s">
        <v>228</v>
      </c>
      <c r="B7" s="265">
        <v>2050</v>
      </c>
      <c r="C7" s="111">
        <f>SUM(C8:C9)</f>
        <v>0</v>
      </c>
      <c r="D7" s="111">
        <f t="shared" ref="D7:E7" si="0">SUM(D8:D9)</f>
        <v>0</v>
      </c>
      <c r="E7" s="111">
        <f t="shared" si="0"/>
        <v>0</v>
      </c>
      <c r="F7" s="111">
        <f>E7-D7</f>
        <v>0</v>
      </c>
      <c r="G7" s="111">
        <f>IF(D7=0,0,E7/D7*100)</f>
        <v>0</v>
      </c>
    </row>
    <row r="8" spans="1:7" s="267" customFormat="1" ht="24.75" customHeight="1">
      <c r="A8" s="112"/>
      <c r="B8" s="113"/>
      <c r="C8" s="113"/>
      <c r="D8" s="114"/>
      <c r="E8" s="114"/>
      <c r="F8" s="114">
        <f t="shared" ref="F8:F12" si="1">E8-D8</f>
        <v>0</v>
      </c>
      <c r="G8" s="114">
        <f t="shared" ref="G8:G12" si="2">IF(D8=0,0,E8/D8*100)</f>
        <v>0</v>
      </c>
    </row>
    <row r="9" spans="1:7" s="267" customFormat="1" ht="24.75" customHeight="1">
      <c r="A9" s="112"/>
      <c r="B9" s="113"/>
      <c r="C9" s="113"/>
      <c r="D9" s="114"/>
      <c r="E9" s="114"/>
      <c r="F9" s="114">
        <f t="shared" si="1"/>
        <v>0</v>
      </c>
      <c r="G9" s="114">
        <f t="shared" si="2"/>
        <v>0</v>
      </c>
    </row>
    <row r="10" spans="1:7" s="266" customFormat="1" ht="24.75" customHeight="1">
      <c r="A10" s="264" t="s">
        <v>227</v>
      </c>
      <c r="B10" s="265">
        <v>2060</v>
      </c>
      <c r="C10" s="111">
        <f>SUM(C11:C12)</f>
        <v>0</v>
      </c>
      <c r="D10" s="111">
        <f t="shared" ref="D10:E10" si="3">SUM(D11:D12)</f>
        <v>0</v>
      </c>
      <c r="E10" s="111">
        <f t="shared" si="3"/>
        <v>0</v>
      </c>
      <c r="F10" s="111">
        <f t="shared" si="1"/>
        <v>0</v>
      </c>
      <c r="G10" s="111">
        <f t="shared" si="2"/>
        <v>0</v>
      </c>
    </row>
    <row r="11" spans="1:7" s="266" customFormat="1" ht="24.75" customHeight="1">
      <c r="A11" s="116"/>
      <c r="B11" s="115"/>
      <c r="C11" s="115"/>
      <c r="D11" s="114"/>
      <c r="E11" s="114"/>
      <c r="F11" s="114">
        <f t="shared" si="1"/>
        <v>0</v>
      </c>
      <c r="G11" s="114">
        <f t="shared" si="2"/>
        <v>0</v>
      </c>
    </row>
    <row r="12" spans="1:7" s="266" customFormat="1" ht="24.75" customHeight="1">
      <c r="A12" s="116"/>
      <c r="B12" s="115"/>
      <c r="C12" s="115"/>
      <c r="D12" s="114"/>
      <c r="E12" s="114"/>
      <c r="F12" s="114">
        <f t="shared" si="1"/>
        <v>0</v>
      </c>
      <c r="G12" s="114">
        <f t="shared" si="2"/>
        <v>0</v>
      </c>
    </row>
    <row r="13" spans="1:7" s="266" customFormat="1" ht="24.75" customHeight="1">
      <c r="A13" s="357" t="s">
        <v>229</v>
      </c>
      <c r="B13" s="358"/>
      <c r="C13" s="358"/>
      <c r="D13" s="358"/>
      <c r="E13" s="358"/>
      <c r="F13" s="358"/>
      <c r="G13" s="359"/>
    </row>
    <row r="14" spans="1:7" s="266" customFormat="1" ht="32.4">
      <c r="A14" s="119" t="s">
        <v>210</v>
      </c>
      <c r="B14" s="115"/>
      <c r="C14" s="115"/>
      <c r="D14" s="114"/>
      <c r="E14" s="114"/>
      <c r="F14" s="111"/>
      <c r="G14" s="114"/>
    </row>
    <row r="15" spans="1:7" s="266" customFormat="1" ht="24.75" customHeight="1">
      <c r="A15" s="264" t="s">
        <v>230</v>
      </c>
      <c r="B15" s="265">
        <v>2117</v>
      </c>
      <c r="C15" s="111">
        <f>SUM(C16:C17)</f>
        <v>0</v>
      </c>
      <c r="D15" s="111">
        <f t="shared" ref="D15:E15" si="4">SUM(D16:D17)</f>
        <v>0</v>
      </c>
      <c r="E15" s="111">
        <f t="shared" si="4"/>
        <v>0</v>
      </c>
      <c r="F15" s="111">
        <f>E15-D15</f>
        <v>0</v>
      </c>
      <c r="G15" s="111">
        <f>IF(D15=0,0,E15/D15*100)</f>
        <v>0</v>
      </c>
    </row>
    <row r="16" spans="1:7" s="267" customFormat="1" ht="24.75" customHeight="1">
      <c r="A16" s="116"/>
      <c r="B16" s="118"/>
      <c r="C16" s="118"/>
      <c r="D16" s="114"/>
      <c r="E16" s="114"/>
      <c r="F16" s="114">
        <f t="shared" ref="F16:F29" si="5">E16-D16</f>
        <v>0</v>
      </c>
      <c r="G16" s="114">
        <f t="shared" ref="G16:G29" si="6">IF(D16=0,0,E16/D16*100)</f>
        <v>0</v>
      </c>
    </row>
    <row r="17" spans="1:8" s="267" customFormat="1" ht="24.75" customHeight="1">
      <c r="A17" s="116"/>
      <c r="B17" s="118"/>
      <c r="C17" s="118"/>
      <c r="D17" s="114"/>
      <c r="E17" s="114"/>
      <c r="F17" s="114">
        <f t="shared" si="5"/>
        <v>0</v>
      </c>
      <c r="G17" s="114">
        <f t="shared" si="6"/>
        <v>0</v>
      </c>
    </row>
    <row r="18" spans="1:8" s="266" customFormat="1" ht="32.4">
      <c r="A18" s="119" t="s">
        <v>205</v>
      </c>
      <c r="B18" s="115"/>
      <c r="C18" s="115"/>
      <c r="D18" s="114"/>
      <c r="E18" s="114"/>
      <c r="F18" s="111">
        <f t="shared" si="5"/>
        <v>0</v>
      </c>
      <c r="G18" s="114">
        <f t="shared" si="6"/>
        <v>0</v>
      </c>
    </row>
    <row r="19" spans="1:8" s="266" customFormat="1" ht="24.75" customHeight="1">
      <c r="A19" s="264" t="s">
        <v>230</v>
      </c>
      <c r="B19" s="265">
        <v>2128</v>
      </c>
      <c r="C19" s="111">
        <f>SUM(C20:C21)</f>
        <v>0</v>
      </c>
      <c r="D19" s="111">
        <f t="shared" ref="D19:E19" si="7">SUM(D20:D21)</f>
        <v>0</v>
      </c>
      <c r="E19" s="111">
        <f t="shared" si="7"/>
        <v>0</v>
      </c>
      <c r="F19" s="111">
        <f t="shared" si="5"/>
        <v>0</v>
      </c>
      <c r="G19" s="111">
        <f t="shared" si="6"/>
        <v>0</v>
      </c>
    </row>
    <row r="20" spans="1:8" s="267" customFormat="1" ht="24.75" customHeight="1">
      <c r="A20" s="116"/>
      <c r="B20" s="118"/>
      <c r="C20" s="114"/>
      <c r="D20" s="114"/>
      <c r="E20" s="114"/>
      <c r="F20" s="114">
        <f t="shared" si="5"/>
        <v>0</v>
      </c>
      <c r="G20" s="114">
        <f t="shared" si="6"/>
        <v>0</v>
      </c>
    </row>
    <row r="21" spans="1:8" s="267" customFormat="1" ht="24.75" customHeight="1">
      <c r="A21" s="116"/>
      <c r="B21" s="118"/>
      <c r="C21" s="118"/>
      <c r="D21" s="114"/>
      <c r="E21" s="114"/>
      <c r="F21" s="114">
        <f t="shared" si="5"/>
        <v>0</v>
      </c>
      <c r="G21" s="114">
        <f t="shared" si="6"/>
        <v>0</v>
      </c>
    </row>
    <row r="22" spans="1:8" s="266" customFormat="1" ht="16.2">
      <c r="A22" s="119" t="s">
        <v>232</v>
      </c>
      <c r="B22" s="115"/>
      <c r="C22" s="115"/>
      <c r="D22" s="111"/>
      <c r="E22" s="111"/>
      <c r="F22" s="111">
        <f t="shared" si="5"/>
        <v>0</v>
      </c>
      <c r="G22" s="111">
        <f t="shared" si="6"/>
        <v>0</v>
      </c>
    </row>
    <row r="23" spans="1:8" s="266" customFormat="1" ht="24.75" customHeight="1">
      <c r="A23" s="264" t="s">
        <v>233</v>
      </c>
      <c r="B23" s="265">
        <v>2133</v>
      </c>
      <c r="C23" s="111">
        <f>SUM(C24:C25)</f>
        <v>0</v>
      </c>
      <c r="D23" s="111">
        <f t="shared" ref="D23:E23" si="8">SUM(D24:D25)</f>
        <v>0</v>
      </c>
      <c r="E23" s="111">
        <f t="shared" si="8"/>
        <v>0</v>
      </c>
      <c r="F23" s="111">
        <f t="shared" si="5"/>
        <v>0</v>
      </c>
      <c r="G23" s="111">
        <f t="shared" si="6"/>
        <v>0</v>
      </c>
    </row>
    <row r="24" spans="1:8" s="266" customFormat="1" ht="24.75" customHeight="1">
      <c r="A24" s="121"/>
      <c r="B24" s="118"/>
      <c r="C24" s="114"/>
      <c r="D24" s="114"/>
      <c r="E24" s="114"/>
      <c r="F24" s="114">
        <f t="shared" si="5"/>
        <v>0</v>
      </c>
      <c r="G24" s="114">
        <f t="shared" si="6"/>
        <v>0</v>
      </c>
    </row>
    <row r="25" spans="1:8" s="266" customFormat="1" ht="24.75" customHeight="1">
      <c r="A25" s="116"/>
      <c r="B25" s="115"/>
      <c r="C25" s="115"/>
      <c r="D25" s="114"/>
      <c r="E25" s="114"/>
      <c r="F25" s="114">
        <f t="shared" si="5"/>
        <v>0</v>
      </c>
      <c r="G25" s="114">
        <f t="shared" si="6"/>
        <v>0</v>
      </c>
    </row>
    <row r="26" spans="1:8" s="266" customFormat="1" ht="24.75" customHeight="1">
      <c r="A26" s="122" t="s">
        <v>234</v>
      </c>
      <c r="B26" s="115"/>
      <c r="C26" s="115"/>
      <c r="D26" s="114"/>
      <c r="E26" s="114"/>
      <c r="F26" s="111">
        <f t="shared" si="5"/>
        <v>0</v>
      </c>
      <c r="G26" s="114">
        <f t="shared" si="6"/>
        <v>0</v>
      </c>
    </row>
    <row r="27" spans="1:8" s="266" customFormat="1" ht="24.75" customHeight="1">
      <c r="A27" s="264" t="s">
        <v>235</v>
      </c>
      <c r="B27" s="265">
        <v>2142</v>
      </c>
      <c r="C27" s="111">
        <f>SUM(C28:C29)</f>
        <v>0</v>
      </c>
      <c r="D27" s="111">
        <f t="shared" ref="D27:E27" si="9">SUM(D28:D29)</f>
        <v>0</v>
      </c>
      <c r="E27" s="111">
        <f t="shared" si="9"/>
        <v>0</v>
      </c>
      <c r="F27" s="111">
        <f t="shared" si="5"/>
        <v>0</v>
      </c>
      <c r="G27" s="111">
        <f t="shared" si="6"/>
        <v>0</v>
      </c>
    </row>
    <row r="28" spans="1:8" s="266" customFormat="1" ht="24.75" customHeight="1">
      <c r="A28" s="121"/>
      <c r="B28" s="118"/>
      <c r="C28" s="114"/>
      <c r="D28" s="114"/>
      <c r="E28" s="114"/>
      <c r="F28" s="111">
        <f t="shared" si="5"/>
        <v>0</v>
      </c>
      <c r="G28" s="114">
        <f t="shared" si="6"/>
        <v>0</v>
      </c>
    </row>
    <row r="29" spans="1:8" s="266" customFormat="1" ht="24.75" customHeight="1">
      <c r="A29" s="116"/>
      <c r="B29" s="115"/>
      <c r="C29" s="115"/>
      <c r="D29" s="114"/>
      <c r="E29" s="114"/>
      <c r="F29" s="111">
        <f t="shared" si="5"/>
        <v>0</v>
      </c>
      <c r="G29" s="114">
        <f t="shared" si="6"/>
        <v>0</v>
      </c>
    </row>
    <row r="30" spans="1:8">
      <c r="A30" s="92"/>
      <c r="B30" s="93"/>
      <c r="C30" s="93"/>
      <c r="D30" s="94"/>
      <c r="E30" s="95"/>
      <c r="F30" s="95"/>
      <c r="G30" s="95"/>
    </row>
    <row r="31" spans="1:8" ht="24.75" customHeight="1">
      <c r="A31" s="50" t="s">
        <v>256</v>
      </c>
      <c r="B31" s="10"/>
      <c r="C31" s="360"/>
      <c r="D31" s="360"/>
      <c r="E31" s="99"/>
      <c r="F31" s="361" t="s">
        <v>296</v>
      </c>
      <c r="G31" s="361"/>
      <c r="H31" s="104"/>
    </row>
    <row r="32" spans="1:8">
      <c r="A32" s="168" t="s">
        <v>207</v>
      </c>
      <c r="B32" s="162"/>
      <c r="C32" s="351" t="s">
        <v>213</v>
      </c>
      <c r="D32" s="351"/>
      <c r="E32" s="162"/>
      <c r="F32" s="352" t="s">
        <v>132</v>
      </c>
      <c r="G32" s="352"/>
      <c r="H32" s="259"/>
    </row>
    <row r="33" spans="1:7">
      <c r="A33" s="92"/>
      <c r="B33" s="93"/>
      <c r="C33" s="93"/>
      <c r="D33" s="94"/>
      <c r="E33" s="95"/>
      <c r="F33" s="95"/>
      <c r="G33" s="95"/>
    </row>
    <row r="34" spans="1:7">
      <c r="A34" s="92"/>
      <c r="B34" s="93"/>
      <c r="C34" s="93"/>
      <c r="D34" s="94"/>
      <c r="E34" s="95"/>
      <c r="F34" s="95"/>
      <c r="G34" s="95"/>
    </row>
    <row r="35" spans="1:7">
      <c r="A35" s="92"/>
      <c r="B35" s="93"/>
      <c r="C35" s="93"/>
      <c r="D35" s="94"/>
      <c r="E35" s="95"/>
      <c r="F35" s="95"/>
      <c r="G35" s="95"/>
    </row>
    <row r="36" spans="1:7">
      <c r="A36" s="92"/>
      <c r="B36" s="93"/>
      <c r="C36" s="93"/>
      <c r="D36" s="94"/>
      <c r="E36" s="95"/>
      <c r="F36" s="95"/>
      <c r="G36" s="95"/>
    </row>
    <row r="37" spans="1:7">
      <c r="A37" s="92"/>
      <c r="B37" s="93"/>
      <c r="C37" s="93"/>
      <c r="D37" s="94"/>
      <c r="E37" s="95"/>
      <c r="F37" s="95"/>
      <c r="G37" s="95"/>
    </row>
    <row r="38" spans="1:7">
      <c r="A38" s="92"/>
      <c r="B38" s="93"/>
      <c r="C38" s="93"/>
      <c r="D38" s="94"/>
      <c r="E38" s="95"/>
      <c r="F38" s="95"/>
      <c r="G38" s="95"/>
    </row>
    <row r="39" spans="1:7">
      <c r="A39" s="92"/>
      <c r="B39" s="93"/>
      <c r="C39" s="93"/>
      <c r="D39" s="94"/>
      <c r="E39" s="95"/>
      <c r="F39" s="95"/>
      <c r="G39" s="95"/>
    </row>
    <row r="40" spans="1:7">
      <c r="A40" s="92"/>
      <c r="B40" s="93"/>
      <c r="C40" s="93"/>
      <c r="D40" s="94"/>
      <c r="E40" s="95"/>
      <c r="F40" s="95"/>
      <c r="G40" s="95"/>
    </row>
    <row r="41" spans="1:7">
      <c r="A41" s="92"/>
      <c r="B41" s="93"/>
      <c r="C41" s="93"/>
      <c r="D41" s="94"/>
      <c r="E41" s="95"/>
      <c r="F41" s="95"/>
      <c r="G41" s="95"/>
    </row>
    <row r="42" spans="1:7">
      <c r="A42" s="92"/>
      <c r="B42" s="93"/>
      <c r="C42" s="93"/>
      <c r="D42" s="94"/>
      <c r="E42" s="95"/>
      <c r="F42" s="95"/>
      <c r="G42" s="95"/>
    </row>
    <row r="43" spans="1:7">
      <c r="A43" s="92"/>
      <c r="B43" s="93"/>
      <c r="C43" s="93"/>
      <c r="D43" s="94"/>
      <c r="E43" s="95"/>
      <c r="F43" s="95"/>
      <c r="G43" s="95"/>
    </row>
    <row r="44" spans="1:7">
      <c r="A44" s="92"/>
      <c r="B44" s="93"/>
      <c r="C44" s="93"/>
      <c r="D44" s="94"/>
      <c r="E44" s="95"/>
      <c r="F44" s="95"/>
      <c r="G44" s="95"/>
    </row>
    <row r="45" spans="1:7">
      <c r="A45" s="92"/>
      <c r="B45" s="93"/>
      <c r="C45" s="93"/>
      <c r="D45" s="94"/>
      <c r="E45" s="95"/>
      <c r="F45" s="95"/>
      <c r="G45" s="95"/>
    </row>
    <row r="46" spans="1:7">
      <c r="A46" s="92"/>
      <c r="B46" s="93"/>
      <c r="C46" s="93"/>
      <c r="D46" s="94"/>
      <c r="E46" s="95"/>
      <c r="F46" s="95"/>
      <c r="G46" s="95"/>
    </row>
    <row r="47" spans="1:7">
      <c r="A47" s="92"/>
      <c r="B47" s="93"/>
      <c r="C47" s="93"/>
      <c r="D47" s="94"/>
      <c r="E47" s="95"/>
      <c r="F47" s="95"/>
      <c r="G47" s="95"/>
    </row>
    <row r="48" spans="1:7">
      <c r="A48" s="92"/>
      <c r="B48" s="93"/>
      <c r="C48" s="93"/>
      <c r="D48" s="94"/>
      <c r="E48" s="95"/>
      <c r="F48" s="95"/>
      <c r="G48" s="95"/>
    </row>
    <row r="49" spans="1:7">
      <c r="A49" s="92"/>
      <c r="B49" s="93"/>
      <c r="C49" s="93"/>
      <c r="D49" s="94"/>
      <c r="E49" s="95"/>
      <c r="F49" s="95"/>
      <c r="G49" s="95"/>
    </row>
    <row r="50" spans="1:7">
      <c r="A50" s="92"/>
      <c r="B50" s="93"/>
      <c r="C50" s="93"/>
      <c r="D50" s="94"/>
      <c r="E50" s="95"/>
      <c r="F50" s="95"/>
      <c r="G50" s="95"/>
    </row>
    <row r="51" spans="1:7">
      <c r="A51" s="92"/>
      <c r="B51" s="93"/>
      <c r="C51" s="93"/>
      <c r="D51" s="94"/>
      <c r="E51" s="95"/>
      <c r="F51" s="95"/>
      <c r="G51" s="95"/>
    </row>
    <row r="52" spans="1:7">
      <c r="A52" s="92"/>
      <c r="B52" s="93"/>
      <c r="C52" s="93"/>
      <c r="D52" s="94"/>
      <c r="E52" s="95"/>
      <c r="F52" s="95"/>
      <c r="G52" s="95"/>
    </row>
    <row r="53" spans="1:7">
      <c r="A53" s="92"/>
      <c r="B53" s="93"/>
      <c r="C53" s="93"/>
      <c r="D53" s="94"/>
      <c r="E53" s="95"/>
      <c r="F53" s="95"/>
      <c r="G53" s="95"/>
    </row>
    <row r="54" spans="1:7">
      <c r="A54" s="92"/>
      <c r="B54" s="93"/>
      <c r="C54" s="93"/>
      <c r="D54" s="94"/>
      <c r="E54" s="95"/>
      <c r="F54" s="95"/>
      <c r="G54" s="95"/>
    </row>
    <row r="55" spans="1:7">
      <c r="A55" s="92"/>
      <c r="B55" s="93"/>
      <c r="C55" s="93"/>
      <c r="D55" s="94"/>
      <c r="E55" s="95"/>
      <c r="F55" s="95"/>
      <c r="G55" s="95"/>
    </row>
    <row r="56" spans="1:7">
      <c r="A56" s="92"/>
      <c r="B56" s="93"/>
      <c r="C56" s="93"/>
      <c r="D56" s="94"/>
      <c r="E56" s="95"/>
      <c r="F56" s="95"/>
      <c r="G56" s="95"/>
    </row>
    <row r="57" spans="1:7">
      <c r="A57" s="92"/>
      <c r="B57" s="93"/>
      <c r="C57" s="93"/>
      <c r="D57" s="94"/>
      <c r="E57" s="95"/>
      <c r="F57" s="95"/>
      <c r="G57" s="95"/>
    </row>
    <row r="58" spans="1:7">
      <c r="A58" s="92"/>
      <c r="B58" s="93"/>
      <c r="C58" s="93"/>
      <c r="D58" s="94"/>
      <c r="E58" s="95"/>
      <c r="F58" s="95"/>
      <c r="G58" s="95"/>
    </row>
    <row r="59" spans="1:7">
      <c r="A59" s="92"/>
      <c r="B59" s="93"/>
      <c r="C59" s="93"/>
      <c r="D59" s="94"/>
      <c r="E59" s="95"/>
      <c r="F59" s="95"/>
      <c r="G59" s="95"/>
    </row>
    <row r="60" spans="1:7">
      <c r="A60" s="92"/>
      <c r="B60" s="93"/>
      <c r="C60" s="93"/>
      <c r="D60" s="94"/>
      <c r="E60" s="95"/>
      <c r="F60" s="95"/>
      <c r="G60" s="95"/>
    </row>
    <row r="61" spans="1:7">
      <c r="A61" s="92"/>
      <c r="B61" s="93"/>
      <c r="C61" s="93"/>
      <c r="D61" s="94"/>
      <c r="E61" s="95"/>
      <c r="F61" s="95"/>
      <c r="G61" s="95"/>
    </row>
    <row r="62" spans="1:7">
      <c r="A62" s="92"/>
      <c r="B62" s="93"/>
      <c r="C62" s="93"/>
      <c r="D62" s="94"/>
      <c r="E62" s="95"/>
      <c r="F62" s="95"/>
      <c r="G62" s="95"/>
    </row>
    <row r="63" spans="1:7">
      <c r="A63" s="92"/>
      <c r="B63" s="93"/>
      <c r="C63" s="93"/>
      <c r="D63" s="94"/>
      <c r="E63" s="95"/>
      <c r="F63" s="95"/>
      <c r="G63" s="95"/>
    </row>
    <row r="64" spans="1:7">
      <c r="A64" s="92"/>
      <c r="D64" s="96"/>
      <c r="E64" s="97"/>
      <c r="F64" s="97"/>
      <c r="G64" s="97"/>
    </row>
    <row r="65" spans="1:7">
      <c r="A65" s="5"/>
      <c r="D65" s="96"/>
      <c r="E65" s="97"/>
      <c r="F65" s="97"/>
      <c r="G65" s="97"/>
    </row>
    <row r="66" spans="1:7">
      <c r="A66" s="5"/>
      <c r="D66" s="96"/>
      <c r="E66" s="97"/>
      <c r="F66" s="97"/>
      <c r="G66" s="97"/>
    </row>
    <row r="67" spans="1:7">
      <c r="A67" s="5"/>
      <c r="D67" s="96"/>
      <c r="E67" s="97"/>
      <c r="F67" s="97"/>
      <c r="G67" s="97"/>
    </row>
    <row r="68" spans="1:7">
      <c r="A68" s="5"/>
      <c r="D68" s="96"/>
      <c r="E68" s="97"/>
      <c r="F68" s="97"/>
      <c r="G68" s="97"/>
    </row>
    <row r="69" spans="1:7">
      <c r="A69" s="5"/>
      <c r="D69" s="96"/>
      <c r="E69" s="97"/>
      <c r="F69" s="97"/>
      <c r="G69" s="97"/>
    </row>
    <row r="70" spans="1:7">
      <c r="A70" s="5"/>
      <c r="D70" s="96"/>
      <c r="E70" s="97"/>
      <c r="F70" s="97"/>
      <c r="G70" s="97"/>
    </row>
    <row r="71" spans="1:7">
      <c r="A71" s="5"/>
      <c r="D71" s="96"/>
      <c r="E71" s="97"/>
      <c r="F71" s="97"/>
      <c r="G71" s="97"/>
    </row>
    <row r="72" spans="1:7">
      <c r="A72" s="5"/>
      <c r="D72" s="96"/>
      <c r="E72" s="97"/>
      <c r="F72" s="97"/>
      <c r="G72" s="97"/>
    </row>
    <row r="73" spans="1:7">
      <c r="A73" s="5"/>
      <c r="D73" s="96"/>
      <c r="E73" s="97"/>
      <c r="F73" s="97"/>
      <c r="G73" s="97"/>
    </row>
    <row r="74" spans="1:7">
      <c r="A74" s="5"/>
      <c r="D74" s="96"/>
      <c r="E74" s="97"/>
      <c r="F74" s="97"/>
      <c r="G74" s="97"/>
    </row>
    <row r="75" spans="1:7">
      <c r="A75" s="5"/>
      <c r="D75" s="96"/>
      <c r="E75" s="97"/>
      <c r="F75" s="97"/>
      <c r="G75" s="97"/>
    </row>
    <row r="76" spans="1:7">
      <c r="A76" s="5"/>
      <c r="D76" s="96"/>
      <c r="E76" s="97"/>
      <c r="F76" s="97"/>
      <c r="G76" s="97"/>
    </row>
    <row r="77" spans="1:7">
      <c r="A77" s="5"/>
      <c r="D77" s="96"/>
      <c r="E77" s="97"/>
      <c r="F77" s="97"/>
      <c r="G77" s="97"/>
    </row>
    <row r="78" spans="1:7">
      <c r="A78" s="5"/>
      <c r="D78" s="96"/>
      <c r="E78" s="97"/>
      <c r="F78" s="97"/>
      <c r="G78" s="97"/>
    </row>
    <row r="79" spans="1:7">
      <c r="A79" s="5"/>
      <c r="D79" s="96"/>
      <c r="E79" s="97"/>
      <c r="F79" s="97"/>
      <c r="G79" s="97"/>
    </row>
    <row r="80" spans="1:7">
      <c r="A80" s="5"/>
      <c r="D80" s="96"/>
      <c r="E80" s="97"/>
      <c r="F80" s="97"/>
      <c r="G80" s="97"/>
    </row>
    <row r="81" spans="1:7">
      <c r="A81" s="5"/>
      <c r="D81" s="96"/>
      <c r="E81" s="97"/>
      <c r="F81" s="97"/>
      <c r="G81" s="97"/>
    </row>
    <row r="82" spans="1:7">
      <c r="A82" s="5"/>
      <c r="D82" s="96"/>
      <c r="E82" s="97"/>
      <c r="F82" s="97"/>
      <c r="G82" s="97"/>
    </row>
    <row r="83" spans="1:7">
      <c r="A83" s="5"/>
      <c r="D83" s="96"/>
      <c r="E83" s="97"/>
      <c r="F83" s="97"/>
      <c r="G83" s="97"/>
    </row>
    <row r="84" spans="1:7">
      <c r="A84" s="5"/>
      <c r="D84" s="96"/>
      <c r="E84" s="97"/>
      <c r="F84" s="97"/>
      <c r="G84" s="97"/>
    </row>
    <row r="85" spans="1:7">
      <c r="A85" s="5"/>
      <c r="D85" s="96"/>
      <c r="E85" s="97"/>
      <c r="F85" s="97"/>
      <c r="G85" s="97"/>
    </row>
    <row r="86" spans="1:7">
      <c r="A86" s="5"/>
      <c r="D86" s="96"/>
      <c r="E86" s="97"/>
      <c r="F86" s="97"/>
      <c r="G86" s="97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84"/>
  <sheetViews>
    <sheetView topLeftCell="A4" zoomScale="75" zoomScaleNormal="75" zoomScaleSheetLayoutView="55" workbookViewId="0">
      <selection activeCell="A10" sqref="A10"/>
    </sheetView>
  </sheetViews>
  <sheetFormatPr defaultColWidth="9.109375" defaultRowHeight="18"/>
  <cols>
    <col min="1" max="1" width="80.109375" style="2" customWidth="1"/>
    <col min="2" max="2" width="12.6640625" style="4" customWidth="1"/>
    <col min="3" max="4" width="25.6640625" style="4" customWidth="1"/>
    <col min="5" max="6" width="22.88671875" style="4" customWidth="1"/>
    <col min="7" max="8" width="23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52" t="s">
        <v>199</v>
      </c>
    </row>
    <row r="2" spans="1:9" ht="39" customHeight="1">
      <c r="A2" s="364" t="s">
        <v>93</v>
      </c>
      <c r="B2" s="364"/>
      <c r="C2" s="364"/>
      <c r="D2" s="364"/>
      <c r="E2" s="364"/>
      <c r="F2" s="364"/>
      <c r="G2" s="364"/>
      <c r="H2" s="364"/>
    </row>
    <row r="3" spans="1:9" ht="30" customHeight="1">
      <c r="A3" s="366" t="s">
        <v>185</v>
      </c>
      <c r="B3" s="366"/>
      <c r="C3" s="366"/>
      <c r="D3" s="366"/>
      <c r="E3" s="366"/>
      <c r="F3" s="366"/>
      <c r="G3" s="366"/>
      <c r="H3" s="366"/>
    </row>
    <row r="4" spans="1:9" ht="58.5" customHeight="1">
      <c r="A4" s="362" t="s">
        <v>114</v>
      </c>
      <c r="B4" s="365" t="s">
        <v>7</v>
      </c>
      <c r="C4" s="329" t="s">
        <v>159</v>
      </c>
      <c r="D4" s="329"/>
      <c r="E4" s="330" t="s">
        <v>270</v>
      </c>
      <c r="F4" s="330"/>
      <c r="G4" s="330"/>
      <c r="H4" s="330"/>
    </row>
    <row r="5" spans="1:9" ht="68.25" customHeight="1">
      <c r="A5" s="363"/>
      <c r="B5" s="365"/>
      <c r="C5" s="280" t="s">
        <v>292</v>
      </c>
      <c r="D5" s="280" t="s">
        <v>293</v>
      </c>
      <c r="E5" s="309" t="s">
        <v>108</v>
      </c>
      <c r="F5" s="280" t="s">
        <v>104</v>
      </c>
      <c r="G5" s="280" t="s">
        <v>111</v>
      </c>
      <c r="H5" s="280" t="s">
        <v>209</v>
      </c>
    </row>
    <row r="6" spans="1:9" ht="33.75" customHeight="1">
      <c r="A6" s="54">
        <v>1</v>
      </c>
      <c r="B6" s="53">
        <v>2</v>
      </c>
      <c r="C6" s="54">
        <v>3</v>
      </c>
      <c r="D6" s="53">
        <v>4</v>
      </c>
      <c r="E6" s="54">
        <v>5</v>
      </c>
      <c r="F6" s="53">
        <v>6</v>
      </c>
      <c r="G6" s="54">
        <v>7</v>
      </c>
      <c r="H6" s="53">
        <v>8</v>
      </c>
    </row>
    <row r="7" spans="1:9" s="3" customFormat="1" ht="68.25" customHeight="1">
      <c r="A7" s="55" t="s">
        <v>54</v>
      </c>
      <c r="B7" s="70">
        <v>4000</v>
      </c>
      <c r="C7" s="260">
        <f>SUM(C8:C13)</f>
        <v>12</v>
      </c>
      <c r="D7" s="260">
        <f>SUM(D8:D13)</f>
        <v>2392.6</v>
      </c>
      <c r="E7" s="260">
        <f t="shared" ref="E7:F7" si="0">SUM(E8:E13)</f>
        <v>0</v>
      </c>
      <c r="F7" s="260">
        <f t="shared" si="0"/>
        <v>2392.6</v>
      </c>
      <c r="G7" s="260">
        <f>IF(F7="(    )",0,F7)-IF(E7="(    )",0,E7)</f>
        <v>2392.6</v>
      </c>
      <c r="H7" s="57">
        <f t="shared" ref="H7" si="1">IF(IF(E7="(    )",0,E7)=0,0,IF(F7="(    )",0,F7)/IF(E7="(    )",0,E7))*100</f>
        <v>0</v>
      </c>
    </row>
    <row r="8" spans="1:9" ht="54.75" customHeight="1">
      <c r="A8" s="59" t="s">
        <v>0</v>
      </c>
      <c r="B8" s="68" t="s">
        <v>95</v>
      </c>
      <c r="C8" s="311">
        <f>'Розшифровка до капівидатків'!C7</f>
        <v>0</v>
      </c>
      <c r="D8" s="311">
        <f>'Розшифровка до капівидатків'!E7</f>
        <v>0</v>
      </c>
      <c r="E8" s="311">
        <f>'Розшифровка до капівидатків'!D7</f>
        <v>0</v>
      </c>
      <c r="F8" s="311">
        <f>'Розшифровка до капівидатків'!E7</f>
        <v>0</v>
      </c>
      <c r="G8" s="311">
        <f t="shared" ref="G8:G13" si="2">IF(F8="(    )",0,F8)-IF(E8="(    )",0,E8)</f>
        <v>0</v>
      </c>
      <c r="H8" s="61">
        <f t="shared" ref="H8:H13" si="3">IF(IF(E8="(    )",0,E8)=0,0,IF(F8="(    )",0,F8)/IF(E8="(    )",0,E8))*100</f>
        <v>0</v>
      </c>
    </row>
    <row r="9" spans="1:9" ht="54.75" customHeight="1">
      <c r="A9" s="59" t="s">
        <v>1</v>
      </c>
      <c r="B9" s="68">
        <v>4020</v>
      </c>
      <c r="C9" s="311">
        <f>'Розшифровка до капівидатків'!C10</f>
        <v>0</v>
      </c>
      <c r="D9" s="311">
        <f>'Розшифровка до капівидатків'!E10</f>
        <v>2390.1999999999998</v>
      </c>
      <c r="E9" s="311">
        <f>'Розшифровка до капівидатків'!D10</f>
        <v>0</v>
      </c>
      <c r="F9" s="311">
        <f>'Розшифровка до капівидатків'!E10</f>
        <v>2390.1999999999998</v>
      </c>
      <c r="G9" s="311">
        <f t="shared" si="2"/>
        <v>2390.1999999999998</v>
      </c>
      <c r="H9" s="61">
        <f t="shared" si="3"/>
        <v>0</v>
      </c>
    </row>
    <row r="10" spans="1:9" ht="54.75" customHeight="1">
      <c r="A10" s="59" t="s">
        <v>15</v>
      </c>
      <c r="B10" s="68">
        <v>4030</v>
      </c>
      <c r="C10" s="311">
        <f>'Розшифровка до капівидатків'!C13</f>
        <v>12</v>
      </c>
      <c r="D10" s="311">
        <f>'Розшифровка до капівидатків'!E13</f>
        <v>2.4</v>
      </c>
      <c r="E10" s="311">
        <f>'Розшифровка до капівидатків'!D13</f>
        <v>0</v>
      </c>
      <c r="F10" s="311">
        <f>'Розшифровка до капівидатків'!E13</f>
        <v>2.4</v>
      </c>
      <c r="G10" s="311">
        <f t="shared" si="2"/>
        <v>2.4</v>
      </c>
      <c r="H10" s="61">
        <f t="shared" si="3"/>
        <v>0</v>
      </c>
    </row>
    <row r="11" spans="1:9" ht="54.75" customHeight="1">
      <c r="A11" s="59" t="s">
        <v>2</v>
      </c>
      <c r="B11" s="68">
        <v>4040</v>
      </c>
      <c r="C11" s="311">
        <f>'Розшифровка до капівидатків'!C19</f>
        <v>0</v>
      </c>
      <c r="D11" s="311">
        <f>'Розшифровка до капівидатків'!E19</f>
        <v>0</v>
      </c>
      <c r="E11" s="311">
        <f>'Розшифровка до капівидатків'!D19</f>
        <v>0</v>
      </c>
      <c r="F11" s="311">
        <f>'Розшифровка до капівидатків'!E19</f>
        <v>0</v>
      </c>
      <c r="G11" s="311">
        <f t="shared" si="2"/>
        <v>0</v>
      </c>
      <c r="H11" s="61">
        <f t="shared" si="3"/>
        <v>0</v>
      </c>
    </row>
    <row r="12" spans="1:9" ht="54.75" customHeight="1">
      <c r="A12" s="59" t="s">
        <v>45</v>
      </c>
      <c r="B12" s="68">
        <v>4050</v>
      </c>
      <c r="C12" s="311">
        <f>'Розшифровка до капівидатків'!C22</f>
        <v>0</v>
      </c>
      <c r="D12" s="311">
        <f>'Розшифровка до капівидатків'!E22</f>
        <v>0</v>
      </c>
      <c r="E12" s="311">
        <f>'Розшифровка до капівидатків'!D22</f>
        <v>0</v>
      </c>
      <c r="F12" s="311">
        <f>'Розшифровка до капівидатків'!E22</f>
        <v>0</v>
      </c>
      <c r="G12" s="311">
        <f>IF(F12="(    )",0,F12)-IF(D12="(    )",0,D12)</f>
        <v>0</v>
      </c>
      <c r="H12" s="61">
        <f>IF(IF(D12="(    )",0,D12)=0,0,IF(F12="(    )",0,F12)/IF(D12="(    )",0,D12))*100</f>
        <v>0</v>
      </c>
    </row>
    <row r="13" spans="1:9" ht="54.75" customHeight="1">
      <c r="A13" s="59" t="s">
        <v>143</v>
      </c>
      <c r="B13" s="68">
        <v>4060</v>
      </c>
      <c r="C13" s="311">
        <f>'Розшифровка до капівидатків'!C25</f>
        <v>0</v>
      </c>
      <c r="D13" s="311">
        <f>'Розшифровка до капівидатків'!E25</f>
        <v>0</v>
      </c>
      <c r="E13" s="311">
        <f>'Розшифровка до капівидатків'!D25</f>
        <v>0</v>
      </c>
      <c r="F13" s="311">
        <f>'Розшифровка до капівидатків'!E25</f>
        <v>0</v>
      </c>
      <c r="G13" s="311">
        <f t="shared" si="2"/>
        <v>0</v>
      </c>
      <c r="H13" s="61">
        <f t="shared" si="3"/>
        <v>0</v>
      </c>
    </row>
    <row r="14" spans="1:9" ht="21">
      <c r="A14" s="65"/>
      <c r="B14" s="65"/>
      <c r="C14" s="65"/>
      <c r="D14" s="65"/>
      <c r="E14" s="65"/>
      <c r="F14" s="65"/>
      <c r="G14" s="65"/>
      <c r="H14" s="65"/>
    </row>
    <row r="15" spans="1:9" ht="21">
      <c r="A15" s="65"/>
      <c r="B15" s="65"/>
      <c r="C15" s="65"/>
      <c r="D15" s="65"/>
      <c r="E15" s="65"/>
      <c r="F15" s="65"/>
      <c r="G15" s="65"/>
      <c r="H15" s="65"/>
    </row>
    <row r="16" spans="1:9" s="1" customFormat="1" ht="19.5" customHeight="1">
      <c r="A16" s="69"/>
      <c r="B16" s="66"/>
      <c r="C16" s="66"/>
      <c r="D16" s="66"/>
      <c r="E16" s="66"/>
      <c r="F16" s="66"/>
      <c r="G16" s="66"/>
      <c r="H16" s="66"/>
      <c r="I16" s="2"/>
    </row>
    <row r="17" spans="1:8" s="189" customFormat="1" ht="54" customHeight="1">
      <c r="A17" s="185" t="s">
        <v>256</v>
      </c>
      <c r="B17" s="186"/>
      <c r="C17" s="367" t="s">
        <v>100</v>
      </c>
      <c r="D17" s="367"/>
      <c r="E17" s="187"/>
      <c r="F17" s="327" t="s">
        <v>260</v>
      </c>
      <c r="G17" s="327"/>
      <c r="H17" s="188"/>
    </row>
    <row r="18" spans="1:8" s="190" customFormat="1" ht="37.5" customHeight="1">
      <c r="A18" s="182" t="s">
        <v>50</v>
      </c>
      <c r="B18" s="181"/>
      <c r="C18" s="324" t="s">
        <v>51</v>
      </c>
      <c r="D18" s="324"/>
      <c r="E18" s="181"/>
      <c r="F18" s="325" t="s">
        <v>132</v>
      </c>
      <c r="G18" s="325"/>
      <c r="H18" s="184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250"/>
  <sheetViews>
    <sheetView topLeftCell="A4" zoomScaleNormal="100" zoomScaleSheetLayoutView="87" workbookViewId="0">
      <selection activeCell="E13" sqref="E13"/>
    </sheetView>
  </sheetViews>
  <sheetFormatPr defaultColWidth="9.109375" defaultRowHeight="18"/>
  <cols>
    <col min="1" max="1" width="67.88671875" style="162" customWidth="1"/>
    <col min="2" max="2" width="16" style="168" customWidth="1"/>
    <col min="3" max="5" width="20.44140625" style="168" customWidth="1"/>
    <col min="6" max="6" width="16.44140625" style="168" customWidth="1"/>
    <col min="7" max="7" width="18.33203125" style="168" customWidth="1"/>
    <col min="8" max="16384" width="9.109375" style="162"/>
  </cols>
  <sheetData>
    <row r="2" spans="1:7" ht="33.75" customHeight="1">
      <c r="A2" s="372" t="s">
        <v>238</v>
      </c>
      <c r="B2" s="372"/>
      <c r="C2" s="372"/>
      <c r="D2" s="372"/>
      <c r="E2" s="372"/>
      <c r="F2" s="372"/>
      <c r="G2" s="372"/>
    </row>
    <row r="3" spans="1:7" ht="28.5" customHeight="1">
      <c r="A3" s="166"/>
      <c r="B3" s="141"/>
      <c r="C3" s="141"/>
      <c r="D3" s="166"/>
      <c r="E3" s="166"/>
      <c r="F3" s="166"/>
      <c r="G3" s="211" t="s">
        <v>264</v>
      </c>
    </row>
    <row r="4" spans="1:7" ht="62.25" customHeight="1">
      <c r="A4" s="146" t="s">
        <v>114</v>
      </c>
      <c r="B4" s="147" t="s">
        <v>7</v>
      </c>
      <c r="C4" s="107" t="s">
        <v>275</v>
      </c>
      <c r="D4" s="310" t="s">
        <v>276</v>
      </c>
      <c r="E4" s="107" t="s">
        <v>277</v>
      </c>
      <c r="F4" s="147" t="s">
        <v>248</v>
      </c>
      <c r="G4" s="148" t="s">
        <v>262</v>
      </c>
    </row>
    <row r="5" spans="1:7" ht="23.25" customHeight="1">
      <c r="A5" s="46">
        <v>1</v>
      </c>
      <c r="B5" s="172">
        <v>2</v>
      </c>
      <c r="C5" s="172">
        <v>3</v>
      </c>
      <c r="D5" s="172">
        <v>4</v>
      </c>
      <c r="E5" s="172">
        <v>5</v>
      </c>
      <c r="F5" s="172">
        <v>6</v>
      </c>
      <c r="G5" s="172">
        <v>7</v>
      </c>
    </row>
    <row r="6" spans="1:7" s="24" customFormat="1" ht="39" customHeight="1">
      <c r="A6" s="149" t="s">
        <v>54</v>
      </c>
      <c r="B6" s="143">
        <v>4000</v>
      </c>
      <c r="C6" s="319">
        <f>SUM(C7,C10,C13,C19,C22,C25)</f>
        <v>12</v>
      </c>
      <c r="D6" s="319">
        <f>SUM(D7,D10,D13,D19,D22,D25)</f>
        <v>0</v>
      </c>
      <c r="E6" s="319">
        <f>SUM(E7,E10,E13,E19,E22,E25)</f>
        <v>2392.6</v>
      </c>
      <c r="F6" s="319">
        <f>IF(E6="(    )",0,E6)-IF(D6="(    )",0,D6)</f>
        <v>2392.6</v>
      </c>
      <c r="G6" s="130">
        <f t="shared" ref="G6" si="0">IF(IF(D6="(    )",0,D6)=0,0,IF(E6="(    )",0,E6)/IF(D6="(    )",0,D6))*100</f>
        <v>0</v>
      </c>
    </row>
    <row r="7" spans="1:7" s="284" customFormat="1" ht="25.5" customHeight="1">
      <c r="A7" s="124" t="s">
        <v>0</v>
      </c>
      <c r="B7" s="144">
        <v>4010</v>
      </c>
      <c r="C7" s="320">
        <f>SUM(C8:C9)</f>
        <v>0</v>
      </c>
      <c r="D7" s="320">
        <f t="shared" ref="D7:E7" si="1">SUM(D8:D9)</f>
        <v>0</v>
      </c>
      <c r="E7" s="320">
        <f t="shared" si="1"/>
        <v>0</v>
      </c>
      <c r="F7" s="320">
        <f t="shared" ref="F7:F27" si="2">IF(E7="(    )",0,E7)-IF(D7="(    )",0,D7)</f>
        <v>0</v>
      </c>
      <c r="G7" s="161">
        <f t="shared" ref="G7:G27" si="3">IF(IF(D7="(    )",0,D7)=0,0,IF(E7="(    )",0,E7)/IF(D7="(    )",0,D7))*100</f>
        <v>0</v>
      </c>
    </row>
    <row r="8" spans="1:7">
      <c r="A8" s="120"/>
      <c r="B8" s="142"/>
      <c r="C8" s="321"/>
      <c r="D8" s="321"/>
      <c r="E8" s="321"/>
      <c r="F8" s="321">
        <f t="shared" si="2"/>
        <v>0</v>
      </c>
      <c r="G8" s="131">
        <f t="shared" si="3"/>
        <v>0</v>
      </c>
    </row>
    <row r="9" spans="1:7">
      <c r="A9" s="120"/>
      <c r="B9" s="142"/>
      <c r="C9" s="321"/>
      <c r="D9" s="321"/>
      <c r="E9" s="321"/>
      <c r="F9" s="321">
        <f t="shared" si="2"/>
        <v>0</v>
      </c>
      <c r="G9" s="131">
        <f t="shared" si="3"/>
        <v>0</v>
      </c>
    </row>
    <row r="10" spans="1:7" s="284" customFormat="1" ht="25.5" customHeight="1">
      <c r="A10" s="124" t="s">
        <v>1</v>
      </c>
      <c r="B10" s="144">
        <v>4020</v>
      </c>
      <c r="C10" s="320">
        <f>SUM(C11:C12)</f>
        <v>0</v>
      </c>
      <c r="D10" s="320">
        <f t="shared" ref="D10" si="4">SUM(D11:D12)</f>
        <v>0</v>
      </c>
      <c r="E10" s="320">
        <f t="shared" ref="E10" si="5">SUM(E11:E12)</f>
        <v>2390.1999999999998</v>
      </c>
      <c r="F10" s="320">
        <f t="shared" si="2"/>
        <v>2390.1999999999998</v>
      </c>
      <c r="G10" s="161">
        <f t="shared" si="3"/>
        <v>0</v>
      </c>
    </row>
    <row r="11" spans="1:7">
      <c r="A11" s="120" t="s">
        <v>332</v>
      </c>
      <c r="B11" s="142"/>
      <c r="C11" s="321"/>
      <c r="D11" s="321"/>
      <c r="E11" s="321">
        <v>2367.1</v>
      </c>
      <c r="F11" s="321">
        <f t="shared" si="2"/>
        <v>2367.1</v>
      </c>
      <c r="G11" s="131">
        <f t="shared" si="3"/>
        <v>0</v>
      </c>
    </row>
    <row r="12" spans="1:7">
      <c r="A12" s="322" t="s">
        <v>333</v>
      </c>
      <c r="B12" s="142"/>
      <c r="C12" s="321"/>
      <c r="D12" s="321"/>
      <c r="E12" s="321">
        <v>23.1</v>
      </c>
      <c r="F12" s="321">
        <f t="shared" si="2"/>
        <v>23.1</v>
      </c>
      <c r="G12" s="131">
        <f t="shared" si="3"/>
        <v>0</v>
      </c>
    </row>
    <row r="13" spans="1:7" s="284" customFormat="1" ht="32.4">
      <c r="A13" s="124" t="s">
        <v>15</v>
      </c>
      <c r="B13" s="144">
        <v>4030</v>
      </c>
      <c r="C13" s="320">
        <f>SUM(C14:C18)</f>
        <v>12</v>
      </c>
      <c r="D13" s="320">
        <f>SUM(D14:D18)</f>
        <v>0</v>
      </c>
      <c r="E13" s="320">
        <f>SUM(E14:E18)</f>
        <v>2.4</v>
      </c>
      <c r="F13" s="320">
        <f t="shared" si="2"/>
        <v>2.4</v>
      </c>
      <c r="G13" s="161">
        <f t="shared" si="3"/>
        <v>0</v>
      </c>
    </row>
    <row r="14" spans="1:7">
      <c r="A14" s="318" t="s">
        <v>329</v>
      </c>
      <c r="B14" s="142"/>
      <c r="C14" s="321">
        <v>1.7</v>
      </c>
      <c r="D14" s="321">
        <v>0</v>
      </c>
      <c r="E14" s="321">
        <v>0</v>
      </c>
      <c r="F14" s="321">
        <f t="shared" si="2"/>
        <v>0</v>
      </c>
      <c r="G14" s="131">
        <f t="shared" si="3"/>
        <v>0</v>
      </c>
    </row>
    <row r="15" spans="1:7">
      <c r="A15" s="318" t="s">
        <v>330</v>
      </c>
      <c r="B15" s="142"/>
      <c r="C15" s="321">
        <v>10.3</v>
      </c>
      <c r="D15" s="321">
        <v>0</v>
      </c>
      <c r="E15" s="321">
        <v>0</v>
      </c>
      <c r="F15" s="321">
        <f t="shared" si="2"/>
        <v>0</v>
      </c>
      <c r="G15" s="131">
        <f t="shared" si="3"/>
        <v>0</v>
      </c>
    </row>
    <row r="16" spans="1:7" ht="31.2">
      <c r="A16" s="318" t="s">
        <v>334</v>
      </c>
      <c r="B16" s="142"/>
      <c r="C16" s="321">
        <v>0</v>
      </c>
      <c r="D16" s="321">
        <v>0</v>
      </c>
      <c r="E16" s="321">
        <v>0.5</v>
      </c>
      <c r="F16" s="321">
        <f t="shared" si="2"/>
        <v>0.5</v>
      </c>
      <c r="G16" s="131">
        <f t="shared" si="3"/>
        <v>0</v>
      </c>
    </row>
    <row r="17" spans="1:12">
      <c r="A17" s="322" t="s">
        <v>335</v>
      </c>
      <c r="B17" s="142"/>
      <c r="C17" s="321">
        <v>0</v>
      </c>
      <c r="D17" s="321">
        <v>0</v>
      </c>
      <c r="E17" s="321">
        <v>0.9</v>
      </c>
      <c r="F17" s="321">
        <f t="shared" si="2"/>
        <v>0.9</v>
      </c>
      <c r="G17" s="131">
        <f t="shared" si="3"/>
        <v>0</v>
      </c>
    </row>
    <row r="18" spans="1:12">
      <c r="A18" s="322" t="s">
        <v>336</v>
      </c>
      <c r="B18" s="142"/>
      <c r="C18" s="321">
        <v>0</v>
      </c>
      <c r="D18" s="321">
        <v>0</v>
      </c>
      <c r="E18" s="321">
        <v>1</v>
      </c>
      <c r="F18" s="321">
        <f t="shared" si="2"/>
        <v>1</v>
      </c>
      <c r="G18" s="131">
        <f t="shared" si="3"/>
        <v>0</v>
      </c>
    </row>
    <row r="19" spans="1:12" s="284" customFormat="1" ht="25.5" customHeight="1">
      <c r="A19" s="124" t="s">
        <v>2</v>
      </c>
      <c r="B19" s="144">
        <v>4040</v>
      </c>
      <c r="C19" s="320">
        <f>SUM(C20:C21)</f>
        <v>0</v>
      </c>
      <c r="D19" s="320">
        <f t="shared" ref="D19" si="6">SUM(D20:D21)</f>
        <v>0</v>
      </c>
      <c r="E19" s="320">
        <f t="shared" ref="E19" si="7">SUM(E20:E21)</f>
        <v>0</v>
      </c>
      <c r="F19" s="320">
        <f t="shared" si="2"/>
        <v>0</v>
      </c>
      <c r="G19" s="161">
        <f t="shared" si="3"/>
        <v>0</v>
      </c>
    </row>
    <row r="20" spans="1:12">
      <c r="A20" s="120"/>
      <c r="B20" s="142"/>
      <c r="C20" s="321"/>
      <c r="D20" s="321"/>
      <c r="E20" s="321"/>
      <c r="F20" s="321">
        <f t="shared" si="2"/>
        <v>0</v>
      </c>
      <c r="G20" s="131">
        <f t="shared" si="3"/>
        <v>0</v>
      </c>
    </row>
    <row r="21" spans="1:12">
      <c r="A21" s="120"/>
      <c r="B21" s="142"/>
      <c r="C21" s="321"/>
      <c r="D21" s="321"/>
      <c r="E21" s="321"/>
      <c r="F21" s="321">
        <f t="shared" si="2"/>
        <v>0</v>
      </c>
      <c r="G21" s="131">
        <f t="shared" si="3"/>
        <v>0</v>
      </c>
    </row>
    <row r="22" spans="1:12" s="284" customFormat="1" ht="32.4">
      <c r="A22" s="124" t="s">
        <v>45</v>
      </c>
      <c r="B22" s="144">
        <v>4050</v>
      </c>
      <c r="C22" s="320">
        <f>SUM(C23:C24)</f>
        <v>0</v>
      </c>
      <c r="D22" s="320">
        <f t="shared" ref="D22" si="8">SUM(D23:D24)</f>
        <v>0</v>
      </c>
      <c r="E22" s="320">
        <f t="shared" ref="E22" si="9">SUM(E23:E24)</f>
        <v>0</v>
      </c>
      <c r="F22" s="320">
        <f t="shared" si="2"/>
        <v>0</v>
      </c>
      <c r="G22" s="161">
        <f t="shared" si="3"/>
        <v>0</v>
      </c>
    </row>
    <row r="23" spans="1:12" ht="409.6">
      <c r="A23" s="120"/>
      <c r="B23" s="142"/>
      <c r="C23" s="321"/>
      <c r="D23" s="321"/>
      <c r="E23" s="321"/>
      <c r="F23" s="321">
        <f t="shared" si="2"/>
        <v>0</v>
      </c>
      <c r="G23" s="131">
        <f t="shared" si="3"/>
        <v>0</v>
      </c>
    </row>
    <row r="24" spans="1:12">
      <c r="A24" s="120"/>
      <c r="B24" s="142"/>
      <c r="C24" s="321"/>
      <c r="D24" s="321"/>
      <c r="E24" s="321"/>
      <c r="F24" s="321">
        <f t="shared" si="2"/>
        <v>0</v>
      </c>
      <c r="G24" s="131">
        <f t="shared" si="3"/>
        <v>0</v>
      </c>
    </row>
    <row r="25" spans="1:12" s="284" customFormat="1" ht="25.5" customHeight="1">
      <c r="A25" s="124" t="s">
        <v>143</v>
      </c>
      <c r="B25" s="144">
        <v>4060</v>
      </c>
      <c r="C25" s="320">
        <f>SUM(C26:C27)</f>
        <v>0</v>
      </c>
      <c r="D25" s="320">
        <f t="shared" ref="D25" si="10">SUM(D26:D27)</f>
        <v>0</v>
      </c>
      <c r="E25" s="320">
        <f t="shared" ref="E25" si="11">SUM(E26:E27)</f>
        <v>0</v>
      </c>
      <c r="F25" s="320">
        <f t="shared" si="2"/>
        <v>0</v>
      </c>
      <c r="G25" s="161">
        <f t="shared" si="3"/>
        <v>0</v>
      </c>
    </row>
    <row r="26" spans="1:12">
      <c r="A26" s="120"/>
      <c r="B26" s="142"/>
      <c r="C26" s="321"/>
      <c r="D26" s="321"/>
      <c r="E26" s="321"/>
      <c r="F26" s="321">
        <f t="shared" si="2"/>
        <v>0</v>
      </c>
      <c r="G26" s="131">
        <f t="shared" si="3"/>
        <v>0</v>
      </c>
    </row>
    <row r="27" spans="1:12">
      <c r="A27" s="120"/>
      <c r="B27" s="142"/>
      <c r="C27" s="321"/>
      <c r="D27" s="321"/>
      <c r="E27" s="321"/>
      <c r="F27" s="321">
        <f t="shared" si="2"/>
        <v>0</v>
      </c>
      <c r="G27" s="131">
        <f t="shared" si="3"/>
        <v>0</v>
      </c>
    </row>
    <row r="28" spans="1:12">
      <c r="A28" s="278"/>
      <c r="B28" s="210"/>
      <c r="C28" s="279"/>
      <c r="D28" s="279"/>
      <c r="E28" s="279"/>
      <c r="F28" s="279"/>
      <c r="G28" s="279"/>
    </row>
    <row r="29" spans="1:12" s="179" customFormat="1" ht="26.25" customHeight="1">
      <c r="A29" s="203" t="s">
        <v>256</v>
      </c>
      <c r="B29" s="368" t="s">
        <v>63</v>
      </c>
      <c r="C29" s="368"/>
      <c r="D29" s="368"/>
      <c r="E29" s="209"/>
      <c r="F29" s="339" t="s">
        <v>331</v>
      </c>
      <c r="G29" s="370"/>
      <c r="I29" s="162"/>
      <c r="J29" s="162"/>
      <c r="K29" s="162"/>
      <c r="L29" s="162"/>
    </row>
    <row r="30" spans="1:12" s="213" customFormat="1">
      <c r="A30" s="212" t="s">
        <v>207</v>
      </c>
      <c r="B30" s="369" t="s">
        <v>51</v>
      </c>
      <c r="C30" s="369"/>
      <c r="D30" s="369"/>
      <c r="F30" s="371" t="s">
        <v>132</v>
      </c>
      <c r="G30" s="371"/>
      <c r="I30" s="162"/>
      <c r="J30" s="162"/>
      <c r="K30" s="162"/>
      <c r="L30" s="162"/>
    </row>
    <row r="31" spans="1:12">
      <c r="A31" s="8"/>
      <c r="D31" s="167"/>
      <c r="E31" s="150"/>
      <c r="F31" s="150"/>
      <c r="G31" s="150"/>
    </row>
    <row r="32" spans="1:12">
      <c r="A32" s="8"/>
      <c r="D32" s="167"/>
      <c r="E32" s="150"/>
      <c r="F32" s="150"/>
      <c r="G32" s="150"/>
    </row>
    <row r="33" spans="1:7">
      <c r="A33" s="8"/>
      <c r="D33" s="167"/>
      <c r="E33" s="150"/>
      <c r="F33" s="150"/>
      <c r="G33" s="150"/>
    </row>
    <row r="34" spans="1:7">
      <c r="A34" s="8"/>
      <c r="D34" s="167"/>
      <c r="E34" s="150"/>
      <c r="F34" s="150"/>
      <c r="G34" s="150"/>
    </row>
    <row r="35" spans="1:7">
      <c r="A35" s="8"/>
      <c r="D35" s="167"/>
      <c r="E35" s="150"/>
      <c r="F35" s="150"/>
      <c r="G35" s="150"/>
    </row>
    <row r="36" spans="1:7">
      <c r="A36" s="8"/>
      <c r="D36" s="167"/>
      <c r="E36" s="150"/>
      <c r="F36" s="150"/>
      <c r="G36" s="150"/>
    </row>
    <row r="37" spans="1:7">
      <c r="A37" s="8"/>
      <c r="D37" s="167"/>
      <c r="E37" s="150"/>
      <c r="F37" s="150"/>
      <c r="G37" s="150"/>
    </row>
    <row r="38" spans="1:7">
      <c r="A38" s="8"/>
      <c r="D38" s="167"/>
      <c r="E38" s="150"/>
      <c r="F38" s="150"/>
      <c r="G38" s="150"/>
    </row>
    <row r="39" spans="1:7">
      <c r="A39" s="8"/>
      <c r="D39" s="167"/>
      <c r="E39" s="150"/>
      <c r="F39" s="150"/>
      <c r="G39" s="150"/>
    </row>
    <row r="40" spans="1:7">
      <c r="A40" s="8"/>
      <c r="D40" s="167"/>
      <c r="E40" s="150"/>
      <c r="F40" s="150"/>
      <c r="G40" s="150"/>
    </row>
    <row r="41" spans="1:7">
      <c r="A41" s="8"/>
      <c r="D41" s="167"/>
      <c r="E41" s="150"/>
      <c r="F41" s="150"/>
      <c r="G41" s="150"/>
    </row>
    <row r="42" spans="1:7">
      <c r="A42" s="8"/>
      <c r="D42" s="167"/>
      <c r="E42" s="150"/>
      <c r="F42" s="150"/>
      <c r="G42" s="150"/>
    </row>
    <row r="43" spans="1:7">
      <c r="A43" s="8"/>
      <c r="D43" s="167"/>
      <c r="E43" s="150"/>
      <c r="F43" s="150"/>
      <c r="G43" s="150"/>
    </row>
    <row r="44" spans="1:7">
      <c r="A44" s="8"/>
      <c r="D44" s="167"/>
      <c r="E44" s="150"/>
      <c r="F44" s="150"/>
      <c r="G44" s="150"/>
    </row>
    <row r="45" spans="1:7">
      <c r="A45" s="8"/>
      <c r="D45" s="167"/>
      <c r="E45" s="150"/>
      <c r="F45" s="150"/>
      <c r="G45" s="150"/>
    </row>
    <row r="46" spans="1:7">
      <c r="A46" s="8"/>
      <c r="D46" s="167"/>
      <c r="E46" s="150"/>
      <c r="F46" s="150"/>
      <c r="G46" s="150"/>
    </row>
    <row r="47" spans="1:7">
      <c r="A47" s="8"/>
      <c r="D47" s="167"/>
      <c r="E47" s="150"/>
      <c r="F47" s="150"/>
      <c r="G47" s="150"/>
    </row>
    <row r="48" spans="1:7">
      <c r="A48" s="8"/>
      <c r="D48" s="167"/>
      <c r="E48" s="150"/>
      <c r="F48" s="150"/>
      <c r="G48" s="150"/>
    </row>
    <row r="49" spans="1:7">
      <c r="A49" s="8"/>
      <c r="D49" s="167"/>
      <c r="E49" s="150"/>
      <c r="F49" s="150"/>
      <c r="G49" s="150"/>
    </row>
    <row r="50" spans="1:7">
      <c r="A50" s="8"/>
      <c r="D50" s="167"/>
      <c r="E50" s="150"/>
      <c r="F50" s="150"/>
      <c r="G50" s="150"/>
    </row>
    <row r="51" spans="1:7">
      <c r="A51" s="8"/>
      <c r="D51" s="167"/>
      <c r="E51" s="150"/>
      <c r="F51" s="150"/>
      <c r="G51" s="150"/>
    </row>
    <row r="52" spans="1:7">
      <c r="A52" s="8"/>
      <c r="D52" s="167"/>
      <c r="E52" s="150"/>
      <c r="F52" s="150"/>
      <c r="G52" s="150"/>
    </row>
    <row r="53" spans="1:7">
      <c r="A53" s="8"/>
      <c r="D53" s="167"/>
      <c r="E53" s="150"/>
      <c r="F53" s="150"/>
      <c r="G53" s="150"/>
    </row>
    <row r="54" spans="1:7">
      <c r="A54" s="8"/>
      <c r="D54" s="167"/>
      <c r="E54" s="150"/>
      <c r="F54" s="150"/>
      <c r="G54" s="150"/>
    </row>
    <row r="55" spans="1:7">
      <c r="A55" s="8"/>
      <c r="D55" s="167"/>
      <c r="E55" s="150"/>
      <c r="F55" s="150"/>
      <c r="G55" s="150"/>
    </row>
    <row r="56" spans="1:7">
      <c r="A56" s="8"/>
      <c r="D56" s="167"/>
      <c r="E56" s="150"/>
      <c r="F56" s="150"/>
      <c r="G56" s="150"/>
    </row>
    <row r="57" spans="1:7">
      <c r="A57" s="8"/>
      <c r="D57" s="167"/>
      <c r="E57" s="150"/>
      <c r="F57" s="150"/>
      <c r="G57" s="150"/>
    </row>
    <row r="58" spans="1:7">
      <c r="A58" s="8"/>
      <c r="D58" s="167"/>
      <c r="E58" s="150"/>
      <c r="F58" s="150"/>
      <c r="G58" s="150"/>
    </row>
    <row r="59" spans="1:7">
      <c r="A59" s="8"/>
      <c r="D59" s="167"/>
      <c r="E59" s="150"/>
      <c r="F59" s="150"/>
      <c r="G59" s="150"/>
    </row>
    <row r="60" spans="1:7">
      <c r="A60" s="8"/>
      <c r="D60" s="167"/>
      <c r="E60" s="150"/>
      <c r="F60" s="150"/>
      <c r="G60" s="150"/>
    </row>
    <row r="61" spans="1:7">
      <c r="A61" s="8"/>
      <c r="D61" s="167"/>
      <c r="E61" s="150"/>
      <c r="F61" s="150"/>
      <c r="G61" s="150"/>
    </row>
    <row r="62" spans="1:7">
      <c r="A62" s="8"/>
      <c r="D62" s="167"/>
      <c r="E62" s="150"/>
      <c r="F62" s="150"/>
      <c r="G62" s="150"/>
    </row>
    <row r="63" spans="1:7">
      <c r="A63" s="8"/>
      <c r="D63" s="167"/>
      <c r="E63" s="150"/>
      <c r="F63" s="150"/>
      <c r="G63" s="150"/>
    </row>
    <row r="64" spans="1:7">
      <c r="A64" s="8"/>
      <c r="D64" s="167"/>
      <c r="E64" s="150"/>
      <c r="F64" s="150"/>
      <c r="G64" s="150"/>
    </row>
    <row r="65" spans="1:7">
      <c r="A65" s="8"/>
      <c r="D65" s="167"/>
      <c r="E65" s="150"/>
      <c r="F65" s="150"/>
      <c r="G65" s="150"/>
    </row>
    <row r="66" spans="1:7">
      <c r="A66" s="8"/>
      <c r="D66" s="167"/>
      <c r="E66" s="150"/>
      <c r="F66" s="150"/>
      <c r="G66" s="150"/>
    </row>
    <row r="67" spans="1:7">
      <c r="A67" s="8"/>
      <c r="D67" s="167"/>
      <c r="E67" s="150"/>
      <c r="F67" s="150"/>
      <c r="G67" s="150"/>
    </row>
    <row r="68" spans="1:7">
      <c r="A68" s="8"/>
      <c r="D68" s="167"/>
      <c r="E68" s="150"/>
      <c r="F68" s="150"/>
      <c r="G68" s="150"/>
    </row>
    <row r="69" spans="1:7">
      <c r="A69" s="8"/>
      <c r="D69" s="167"/>
      <c r="E69" s="150"/>
      <c r="F69" s="150"/>
      <c r="G69" s="150"/>
    </row>
    <row r="70" spans="1:7">
      <c r="A70" s="8"/>
      <c r="D70" s="167"/>
      <c r="E70" s="150"/>
      <c r="F70" s="150"/>
      <c r="G70" s="150"/>
    </row>
    <row r="71" spans="1:7">
      <c r="A71" s="8"/>
      <c r="D71" s="167"/>
      <c r="E71" s="150"/>
      <c r="F71" s="150"/>
      <c r="G71" s="150"/>
    </row>
    <row r="72" spans="1:7">
      <c r="A72" s="8"/>
      <c r="D72" s="167"/>
      <c r="E72" s="150"/>
      <c r="F72" s="150"/>
      <c r="G72" s="150"/>
    </row>
    <row r="73" spans="1:7">
      <c r="A73" s="8"/>
      <c r="D73" s="167"/>
      <c r="E73" s="150"/>
      <c r="F73" s="150"/>
      <c r="G73" s="150"/>
    </row>
    <row r="74" spans="1:7">
      <c r="A74" s="8"/>
      <c r="D74" s="167"/>
      <c r="E74" s="150"/>
      <c r="F74" s="150"/>
      <c r="G74" s="150"/>
    </row>
    <row r="75" spans="1:7">
      <c r="A75" s="8"/>
      <c r="D75" s="167"/>
      <c r="E75" s="150"/>
      <c r="F75" s="150"/>
      <c r="G75" s="150"/>
    </row>
    <row r="76" spans="1:7">
      <c r="A76" s="8"/>
      <c r="D76" s="167"/>
      <c r="E76" s="150"/>
      <c r="F76" s="150"/>
      <c r="G76" s="150"/>
    </row>
    <row r="77" spans="1:7">
      <c r="A77" s="8"/>
      <c r="D77" s="167"/>
      <c r="E77" s="150"/>
      <c r="F77" s="150"/>
      <c r="G77" s="150"/>
    </row>
    <row r="78" spans="1:7">
      <c r="A78" s="8"/>
      <c r="D78" s="167"/>
      <c r="E78" s="150"/>
      <c r="F78" s="150"/>
      <c r="G78" s="150"/>
    </row>
    <row r="79" spans="1:7">
      <c r="A79" s="8"/>
      <c r="D79" s="167"/>
      <c r="E79" s="150"/>
      <c r="F79" s="150"/>
      <c r="G79" s="150"/>
    </row>
    <row r="80" spans="1:7">
      <c r="A80" s="8"/>
      <c r="D80" s="167"/>
      <c r="E80" s="150"/>
      <c r="F80" s="150"/>
      <c r="G80" s="150"/>
    </row>
    <row r="81" spans="1:7">
      <c r="A81" s="8"/>
      <c r="D81" s="167"/>
      <c r="E81" s="150"/>
      <c r="F81" s="150"/>
      <c r="G81" s="150"/>
    </row>
    <row r="82" spans="1:7">
      <c r="A82" s="8"/>
      <c r="D82" s="167"/>
      <c r="E82" s="150"/>
      <c r="F82" s="150"/>
      <c r="G82" s="150"/>
    </row>
    <row r="83" spans="1:7">
      <c r="A83" s="8"/>
    </row>
    <row r="84" spans="1:7">
      <c r="A84" s="178"/>
    </row>
    <row r="85" spans="1:7">
      <c r="A85" s="178"/>
    </row>
    <row r="86" spans="1:7">
      <c r="A86" s="178"/>
    </row>
    <row r="87" spans="1:7">
      <c r="A87" s="178"/>
    </row>
    <row r="88" spans="1:7">
      <c r="A88" s="178"/>
    </row>
    <row r="89" spans="1:7">
      <c r="A89" s="178"/>
    </row>
    <row r="90" spans="1:7">
      <c r="A90" s="178"/>
    </row>
    <row r="91" spans="1:7">
      <c r="A91" s="178"/>
    </row>
    <row r="92" spans="1:7">
      <c r="A92" s="178"/>
    </row>
    <row r="93" spans="1:7">
      <c r="A93" s="178"/>
    </row>
    <row r="94" spans="1:7">
      <c r="A94" s="178"/>
    </row>
    <row r="95" spans="1:7">
      <c r="A95" s="178"/>
    </row>
    <row r="96" spans="1:7">
      <c r="A96" s="178"/>
    </row>
    <row r="97" spans="1:1">
      <c r="A97" s="178"/>
    </row>
    <row r="98" spans="1:1">
      <c r="A98" s="178"/>
    </row>
    <row r="99" spans="1:1">
      <c r="A99" s="178"/>
    </row>
    <row r="100" spans="1:1">
      <c r="A100" s="178"/>
    </row>
    <row r="101" spans="1:1">
      <c r="A101" s="178"/>
    </row>
    <row r="102" spans="1:1">
      <c r="A102" s="178"/>
    </row>
    <row r="103" spans="1:1">
      <c r="A103" s="178"/>
    </row>
    <row r="104" spans="1:1">
      <c r="A104" s="178"/>
    </row>
    <row r="105" spans="1:1">
      <c r="A105" s="178"/>
    </row>
    <row r="106" spans="1:1">
      <c r="A106" s="178"/>
    </row>
    <row r="107" spans="1:1">
      <c r="A107" s="178"/>
    </row>
    <row r="108" spans="1:1">
      <c r="A108" s="178"/>
    </row>
    <row r="109" spans="1:1">
      <c r="A109" s="178"/>
    </row>
    <row r="110" spans="1:1">
      <c r="A110" s="178"/>
    </row>
    <row r="111" spans="1:1">
      <c r="A111" s="178"/>
    </row>
    <row r="112" spans="1:1">
      <c r="A112" s="178"/>
    </row>
    <row r="113" spans="1:1">
      <c r="A113" s="178"/>
    </row>
    <row r="114" spans="1:1">
      <c r="A114" s="178"/>
    </row>
    <row r="115" spans="1:1">
      <c r="A115" s="178"/>
    </row>
    <row r="116" spans="1:1">
      <c r="A116" s="178"/>
    </row>
    <row r="117" spans="1:1">
      <c r="A117" s="178"/>
    </row>
    <row r="118" spans="1:1">
      <c r="A118" s="178"/>
    </row>
    <row r="119" spans="1:1">
      <c r="A119" s="178"/>
    </row>
    <row r="120" spans="1:1">
      <c r="A120" s="178"/>
    </row>
    <row r="121" spans="1:1">
      <c r="A121" s="178"/>
    </row>
    <row r="122" spans="1:1">
      <c r="A122" s="178"/>
    </row>
    <row r="123" spans="1:1">
      <c r="A123" s="178"/>
    </row>
    <row r="124" spans="1:1">
      <c r="A124" s="178"/>
    </row>
    <row r="125" spans="1:1">
      <c r="A125" s="178"/>
    </row>
    <row r="126" spans="1:1">
      <c r="A126" s="178"/>
    </row>
    <row r="127" spans="1:1">
      <c r="A127" s="178"/>
    </row>
    <row r="128" spans="1:1">
      <c r="A128" s="178"/>
    </row>
    <row r="129" spans="1:1">
      <c r="A129" s="178"/>
    </row>
    <row r="130" spans="1:1">
      <c r="A130" s="178"/>
    </row>
    <row r="131" spans="1:1">
      <c r="A131" s="178"/>
    </row>
    <row r="132" spans="1:1">
      <c r="A132" s="178"/>
    </row>
    <row r="133" spans="1:1">
      <c r="A133" s="178"/>
    </row>
    <row r="134" spans="1:1">
      <c r="A134" s="178"/>
    </row>
    <row r="135" spans="1:1">
      <c r="A135" s="178"/>
    </row>
    <row r="136" spans="1:1">
      <c r="A136" s="178"/>
    </row>
    <row r="137" spans="1:1">
      <c r="A137" s="178"/>
    </row>
    <row r="138" spans="1:1">
      <c r="A138" s="178"/>
    </row>
    <row r="139" spans="1:1">
      <c r="A139" s="178"/>
    </row>
    <row r="140" spans="1:1">
      <c r="A140" s="178"/>
    </row>
    <row r="141" spans="1:1">
      <c r="A141" s="178"/>
    </row>
    <row r="142" spans="1:1">
      <c r="A142" s="178"/>
    </row>
    <row r="143" spans="1:1">
      <c r="A143" s="178"/>
    </row>
    <row r="144" spans="1:1">
      <c r="A144" s="178"/>
    </row>
    <row r="145" spans="1:1">
      <c r="A145" s="178"/>
    </row>
    <row r="146" spans="1:1">
      <c r="A146" s="178"/>
    </row>
    <row r="147" spans="1:1">
      <c r="A147" s="178"/>
    </row>
    <row r="148" spans="1:1">
      <c r="A148" s="178"/>
    </row>
    <row r="149" spans="1:1">
      <c r="A149" s="178"/>
    </row>
    <row r="150" spans="1:1">
      <c r="A150" s="178"/>
    </row>
    <row r="151" spans="1:1">
      <c r="A151" s="178"/>
    </row>
    <row r="152" spans="1:1">
      <c r="A152" s="178"/>
    </row>
    <row r="153" spans="1:1">
      <c r="A153" s="178"/>
    </row>
    <row r="154" spans="1:1">
      <c r="A154" s="178"/>
    </row>
    <row r="155" spans="1:1">
      <c r="A155" s="178"/>
    </row>
    <row r="156" spans="1:1">
      <c r="A156" s="178"/>
    </row>
    <row r="157" spans="1:1">
      <c r="A157" s="178"/>
    </row>
    <row r="158" spans="1:1">
      <c r="A158" s="178"/>
    </row>
    <row r="159" spans="1:1">
      <c r="A159" s="178"/>
    </row>
    <row r="160" spans="1:1">
      <c r="A160" s="178"/>
    </row>
    <row r="161" spans="1:1">
      <c r="A161" s="178"/>
    </row>
    <row r="162" spans="1:1">
      <c r="A162" s="178"/>
    </row>
    <row r="163" spans="1:1">
      <c r="A163" s="178"/>
    </row>
    <row r="164" spans="1:1">
      <c r="A164" s="178"/>
    </row>
    <row r="165" spans="1:1">
      <c r="A165" s="178"/>
    </row>
    <row r="166" spans="1:1">
      <c r="A166" s="178"/>
    </row>
    <row r="167" spans="1:1">
      <c r="A167" s="178"/>
    </row>
    <row r="168" spans="1:1">
      <c r="A168" s="178"/>
    </row>
    <row r="169" spans="1:1">
      <c r="A169" s="178"/>
    </row>
    <row r="170" spans="1:1">
      <c r="A170" s="178"/>
    </row>
    <row r="171" spans="1:1">
      <c r="A171" s="178"/>
    </row>
    <row r="172" spans="1:1">
      <c r="A172" s="178"/>
    </row>
    <row r="173" spans="1:1">
      <c r="A173" s="178"/>
    </row>
    <row r="174" spans="1:1">
      <c r="A174" s="178"/>
    </row>
    <row r="175" spans="1:1">
      <c r="A175" s="178"/>
    </row>
    <row r="176" spans="1:1">
      <c r="A176" s="178"/>
    </row>
    <row r="177" spans="1:1">
      <c r="A177" s="178"/>
    </row>
    <row r="178" spans="1:1">
      <c r="A178" s="178"/>
    </row>
    <row r="179" spans="1:1">
      <c r="A179" s="178"/>
    </row>
    <row r="180" spans="1:1">
      <c r="A180" s="178"/>
    </row>
    <row r="181" spans="1:1">
      <c r="A181" s="178"/>
    </row>
    <row r="182" spans="1:1">
      <c r="A182" s="178"/>
    </row>
    <row r="183" spans="1:1">
      <c r="A183" s="178"/>
    </row>
    <row r="184" spans="1:1">
      <c r="A184" s="178"/>
    </row>
    <row r="185" spans="1:1">
      <c r="A185" s="178"/>
    </row>
    <row r="186" spans="1:1">
      <c r="A186" s="178"/>
    </row>
    <row r="187" spans="1:1">
      <c r="A187" s="178"/>
    </row>
    <row r="188" spans="1:1">
      <c r="A188" s="178"/>
    </row>
    <row r="189" spans="1:1">
      <c r="A189" s="178"/>
    </row>
    <row r="190" spans="1:1">
      <c r="A190" s="178"/>
    </row>
    <row r="191" spans="1:1">
      <c r="A191" s="178"/>
    </row>
    <row r="192" spans="1:1">
      <c r="A192" s="178"/>
    </row>
    <row r="193" spans="1:1">
      <c r="A193" s="178"/>
    </row>
    <row r="194" spans="1:1">
      <c r="A194" s="178"/>
    </row>
    <row r="195" spans="1:1">
      <c r="A195" s="178"/>
    </row>
    <row r="196" spans="1:1">
      <c r="A196" s="178"/>
    </row>
    <row r="197" spans="1:1">
      <c r="A197" s="178"/>
    </row>
    <row r="198" spans="1:1">
      <c r="A198" s="178"/>
    </row>
    <row r="199" spans="1:1">
      <c r="A199" s="178"/>
    </row>
    <row r="200" spans="1:1">
      <c r="A200" s="178"/>
    </row>
    <row r="201" spans="1:1">
      <c r="A201" s="178"/>
    </row>
    <row r="202" spans="1:1">
      <c r="A202" s="178"/>
    </row>
    <row r="203" spans="1:1">
      <c r="A203" s="178"/>
    </row>
    <row r="204" spans="1:1">
      <c r="A204" s="178"/>
    </row>
    <row r="205" spans="1:1">
      <c r="A205" s="178"/>
    </row>
    <row r="206" spans="1:1">
      <c r="A206" s="178"/>
    </row>
    <row r="207" spans="1:1">
      <c r="A207" s="178"/>
    </row>
    <row r="208" spans="1:1">
      <c r="A208" s="178"/>
    </row>
    <row r="209" spans="1:1">
      <c r="A209" s="178"/>
    </row>
    <row r="210" spans="1:1">
      <c r="A210" s="178"/>
    </row>
    <row r="211" spans="1:1">
      <c r="A211" s="178"/>
    </row>
    <row r="212" spans="1:1">
      <c r="A212" s="178"/>
    </row>
    <row r="213" spans="1:1">
      <c r="A213" s="178"/>
    </row>
    <row r="214" spans="1:1">
      <c r="A214" s="178"/>
    </row>
    <row r="215" spans="1:1">
      <c r="A215" s="178"/>
    </row>
    <row r="216" spans="1:1">
      <c r="A216" s="178"/>
    </row>
    <row r="217" spans="1:1">
      <c r="A217" s="178"/>
    </row>
    <row r="218" spans="1:1">
      <c r="A218" s="178"/>
    </row>
    <row r="219" spans="1:1">
      <c r="A219" s="178"/>
    </row>
    <row r="220" spans="1:1">
      <c r="A220" s="178"/>
    </row>
    <row r="221" spans="1:1">
      <c r="A221" s="178"/>
    </row>
    <row r="222" spans="1:1">
      <c r="A222" s="178"/>
    </row>
    <row r="223" spans="1:1">
      <c r="A223" s="178"/>
    </row>
    <row r="224" spans="1:1">
      <c r="A224" s="178"/>
    </row>
    <row r="225" spans="1:1">
      <c r="A225" s="178"/>
    </row>
    <row r="226" spans="1:1">
      <c r="A226" s="178"/>
    </row>
    <row r="227" spans="1:1">
      <c r="A227" s="178"/>
    </row>
    <row r="228" spans="1:1">
      <c r="A228" s="178"/>
    </row>
    <row r="229" spans="1:1">
      <c r="A229" s="178"/>
    </row>
    <row r="230" spans="1:1">
      <c r="A230" s="178"/>
    </row>
    <row r="231" spans="1:1">
      <c r="A231" s="178"/>
    </row>
    <row r="232" spans="1:1">
      <c r="A232" s="178"/>
    </row>
    <row r="233" spans="1:1">
      <c r="A233" s="178"/>
    </row>
    <row r="234" spans="1:1">
      <c r="A234" s="178"/>
    </row>
    <row r="235" spans="1:1">
      <c r="A235" s="178"/>
    </row>
    <row r="236" spans="1:1">
      <c r="A236" s="178"/>
    </row>
    <row r="237" spans="1:1">
      <c r="A237" s="178"/>
    </row>
    <row r="238" spans="1:1">
      <c r="A238" s="178"/>
    </row>
    <row r="239" spans="1:1">
      <c r="A239" s="178"/>
    </row>
    <row r="240" spans="1:1">
      <c r="A240" s="178"/>
    </row>
    <row r="241" spans="1:1">
      <c r="A241" s="178"/>
    </row>
    <row r="242" spans="1:1">
      <c r="A242" s="178"/>
    </row>
    <row r="243" spans="1:1">
      <c r="A243" s="178"/>
    </row>
    <row r="244" spans="1:1">
      <c r="A244" s="178"/>
    </row>
    <row r="245" spans="1:1">
      <c r="A245" s="178"/>
    </row>
    <row r="246" spans="1:1">
      <c r="A246" s="178"/>
    </row>
    <row r="247" spans="1:1">
      <c r="A247" s="178"/>
    </row>
    <row r="248" spans="1:1">
      <c r="A248" s="178"/>
    </row>
    <row r="249" spans="1:1">
      <c r="A249" s="178"/>
    </row>
    <row r="250" spans="1:1">
      <c r="A250" s="178"/>
    </row>
  </sheetData>
  <mergeCells count="5">
    <mergeCell ref="B29:D29"/>
    <mergeCell ref="B30:D30"/>
    <mergeCell ref="F29:G29"/>
    <mergeCell ref="F30:G30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84"/>
  <sheetViews>
    <sheetView topLeftCell="A52" zoomScale="75" zoomScaleNormal="75" zoomScaleSheetLayoutView="65" workbookViewId="0">
      <selection activeCell="F18" sqref="F18:H18"/>
    </sheetView>
  </sheetViews>
  <sheetFormatPr defaultColWidth="9.109375" defaultRowHeight="18"/>
  <cols>
    <col min="1" max="1" width="44.88671875" style="11" customWidth="1"/>
    <col min="2" max="2" width="19.33203125" style="20" customWidth="1"/>
    <col min="3" max="3" width="15.88671875" style="11" customWidth="1"/>
    <col min="4" max="4" width="16.109375" style="11" customWidth="1"/>
    <col min="5" max="5" width="15.44140625" style="11" customWidth="1"/>
    <col min="6" max="6" width="16.5546875" style="11" customWidth="1"/>
    <col min="7" max="7" width="15.33203125" style="11" customWidth="1"/>
    <col min="8" max="8" width="16.5546875" style="11" customWidth="1"/>
    <col min="9" max="9" width="16.109375" style="11" customWidth="1"/>
    <col min="10" max="10" width="16.44140625" style="11" customWidth="1"/>
    <col min="11" max="11" width="16.5546875" style="11" customWidth="1"/>
    <col min="12" max="12" width="16.88671875" style="11" customWidth="1"/>
    <col min="13" max="15" width="16.6640625" style="11" customWidth="1"/>
    <col min="16" max="16384" width="9.109375" style="11"/>
  </cols>
  <sheetData>
    <row r="1" spans="1:15" ht="20.399999999999999">
      <c r="O1" s="208" t="s">
        <v>200</v>
      </c>
    </row>
    <row r="2" spans="1:15" ht="24.75" customHeight="1">
      <c r="A2" s="426" t="s">
        <v>72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ht="37.5" customHeight="1">
      <c r="A3" s="427" t="s">
        <v>278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</row>
    <row r="4" spans="1:15" ht="24.75" customHeight="1">
      <c r="A4" s="428" t="s">
        <v>295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</row>
    <row r="5" spans="1:15" ht="21">
      <c r="A5" s="429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5" ht="41.25" customHeight="1">
      <c r="A6" s="394" t="s">
        <v>151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</row>
    <row r="7" spans="1:15" ht="41.25" customHeight="1">
      <c r="A7" s="430" t="s">
        <v>131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</row>
    <row r="8" spans="1:15" s="162" customFormat="1" ht="74.25" customHeight="1">
      <c r="A8" s="329" t="s">
        <v>114</v>
      </c>
      <c r="B8" s="329"/>
      <c r="C8" s="431" t="s">
        <v>279</v>
      </c>
      <c r="D8" s="431"/>
      <c r="E8" s="386"/>
      <c r="F8" s="385" t="s">
        <v>294</v>
      </c>
      <c r="G8" s="431"/>
      <c r="H8" s="386"/>
      <c r="I8" s="329" t="s">
        <v>280</v>
      </c>
      <c r="J8" s="329"/>
      <c r="K8" s="329"/>
      <c r="L8" s="329" t="s">
        <v>240</v>
      </c>
      <c r="M8" s="329"/>
      <c r="N8" s="385" t="s">
        <v>241</v>
      </c>
      <c r="O8" s="386"/>
    </row>
    <row r="9" spans="1:15" s="162" customFormat="1" ht="27.75" customHeight="1">
      <c r="A9" s="329">
        <v>1</v>
      </c>
      <c r="B9" s="329"/>
      <c r="C9" s="431">
        <v>2</v>
      </c>
      <c r="D9" s="431"/>
      <c r="E9" s="386"/>
      <c r="F9" s="385">
        <v>3</v>
      </c>
      <c r="G9" s="431"/>
      <c r="H9" s="386"/>
      <c r="I9" s="329">
        <v>4</v>
      </c>
      <c r="J9" s="329"/>
      <c r="K9" s="329"/>
      <c r="L9" s="385">
        <v>5</v>
      </c>
      <c r="M9" s="386"/>
      <c r="N9" s="329">
        <v>6</v>
      </c>
      <c r="O9" s="329"/>
    </row>
    <row r="10" spans="1:15" s="162" customFormat="1" ht="135.75" customHeight="1">
      <c r="A10" s="331" t="s">
        <v>215</v>
      </c>
      <c r="B10" s="331"/>
      <c r="C10" s="418">
        <f>SUM(C11:E13)</f>
        <v>13</v>
      </c>
      <c r="D10" s="419"/>
      <c r="E10" s="420"/>
      <c r="F10" s="418">
        <f t="shared" ref="F10" si="0">SUM(F11:H13)</f>
        <v>16</v>
      </c>
      <c r="G10" s="419"/>
      <c r="H10" s="420"/>
      <c r="I10" s="418">
        <f t="shared" ref="I10" si="1">SUM(I11:K13)</f>
        <v>14</v>
      </c>
      <c r="J10" s="419"/>
      <c r="K10" s="420"/>
      <c r="L10" s="424">
        <f>I10-F10</f>
        <v>-2</v>
      </c>
      <c r="M10" s="424"/>
      <c r="N10" s="415">
        <f>IF(F10=0,0,I10/F10*100)</f>
        <v>87.5</v>
      </c>
      <c r="O10" s="416"/>
    </row>
    <row r="11" spans="1:15" s="162" customFormat="1" ht="33" customHeight="1">
      <c r="A11" s="374" t="s">
        <v>118</v>
      </c>
      <c r="B11" s="374"/>
      <c r="C11" s="401">
        <v>1</v>
      </c>
      <c r="D11" s="402"/>
      <c r="E11" s="403"/>
      <c r="F11" s="401">
        <v>1</v>
      </c>
      <c r="G11" s="402"/>
      <c r="H11" s="403"/>
      <c r="I11" s="401">
        <v>1</v>
      </c>
      <c r="J11" s="402"/>
      <c r="K11" s="403"/>
      <c r="L11" s="400">
        <f t="shared" ref="L11:L25" si="2">I11-F11</f>
        <v>0</v>
      </c>
      <c r="M11" s="400"/>
      <c r="N11" s="413">
        <f t="shared" ref="N11:N25" si="3">IF(F11=0,0,I11/F11*100)</f>
        <v>100</v>
      </c>
      <c r="O11" s="414"/>
    </row>
    <row r="12" spans="1:15" s="162" customFormat="1" ht="33" customHeight="1">
      <c r="A12" s="374" t="s">
        <v>117</v>
      </c>
      <c r="B12" s="374"/>
      <c r="C12" s="401">
        <v>4</v>
      </c>
      <c r="D12" s="402"/>
      <c r="E12" s="403"/>
      <c r="F12" s="401">
        <v>4</v>
      </c>
      <c r="G12" s="402"/>
      <c r="H12" s="403"/>
      <c r="I12" s="401">
        <v>4</v>
      </c>
      <c r="J12" s="402"/>
      <c r="K12" s="403"/>
      <c r="L12" s="400">
        <f t="shared" si="2"/>
        <v>0</v>
      </c>
      <c r="M12" s="400"/>
      <c r="N12" s="413">
        <f t="shared" si="3"/>
        <v>100</v>
      </c>
      <c r="O12" s="414"/>
    </row>
    <row r="13" spans="1:15" s="162" customFormat="1" ht="33" customHeight="1">
      <c r="A13" s="374" t="s">
        <v>119</v>
      </c>
      <c r="B13" s="374"/>
      <c r="C13" s="401">
        <v>8</v>
      </c>
      <c r="D13" s="402"/>
      <c r="E13" s="403"/>
      <c r="F13" s="401">
        <v>11</v>
      </c>
      <c r="G13" s="402"/>
      <c r="H13" s="403"/>
      <c r="I13" s="401">
        <v>9</v>
      </c>
      <c r="J13" s="402"/>
      <c r="K13" s="403"/>
      <c r="L13" s="400">
        <f t="shared" si="2"/>
        <v>-2</v>
      </c>
      <c r="M13" s="400"/>
      <c r="N13" s="413">
        <f t="shared" si="3"/>
        <v>81.818181818181827</v>
      </c>
      <c r="O13" s="414"/>
    </row>
    <row r="14" spans="1:15" s="162" customFormat="1" ht="44.25" customHeight="1">
      <c r="A14" s="331" t="s">
        <v>179</v>
      </c>
      <c r="B14" s="331"/>
      <c r="C14" s="421">
        <f>SUM(C15:E17)</f>
        <v>385.70000000000005</v>
      </c>
      <c r="D14" s="422"/>
      <c r="E14" s="423"/>
      <c r="F14" s="421">
        <f t="shared" ref="F14" si="4">SUM(F15:H17)</f>
        <v>513.4</v>
      </c>
      <c r="G14" s="422"/>
      <c r="H14" s="423"/>
      <c r="I14" s="421">
        <f t="shared" ref="I14" si="5">SUM(I15:K17)</f>
        <v>622.79999999999995</v>
      </c>
      <c r="J14" s="422"/>
      <c r="K14" s="423"/>
      <c r="L14" s="425">
        <f t="shared" si="2"/>
        <v>109.39999999999998</v>
      </c>
      <c r="M14" s="425"/>
      <c r="N14" s="415">
        <f t="shared" si="3"/>
        <v>121.30892091936111</v>
      </c>
      <c r="O14" s="416"/>
    </row>
    <row r="15" spans="1:15" s="162" customFormat="1" ht="33" customHeight="1">
      <c r="A15" s="374" t="s">
        <v>118</v>
      </c>
      <c r="B15" s="374"/>
      <c r="C15" s="375">
        <v>58.5</v>
      </c>
      <c r="D15" s="417"/>
      <c r="E15" s="376"/>
      <c r="F15" s="375">
        <v>80.400000000000006</v>
      </c>
      <c r="G15" s="417"/>
      <c r="H15" s="376"/>
      <c r="I15" s="375">
        <v>122.2</v>
      </c>
      <c r="J15" s="417"/>
      <c r="K15" s="376"/>
      <c r="L15" s="399">
        <f t="shared" si="2"/>
        <v>41.8</v>
      </c>
      <c r="M15" s="399"/>
      <c r="N15" s="413">
        <f t="shared" si="3"/>
        <v>151.99004975124376</v>
      </c>
      <c r="O15" s="414"/>
    </row>
    <row r="16" spans="1:15" s="162" customFormat="1" ht="33" customHeight="1">
      <c r="A16" s="374" t="s">
        <v>117</v>
      </c>
      <c r="B16" s="374"/>
      <c r="C16" s="375">
        <v>145.4</v>
      </c>
      <c r="D16" s="417"/>
      <c r="E16" s="376"/>
      <c r="F16" s="375">
        <v>167.1</v>
      </c>
      <c r="G16" s="417"/>
      <c r="H16" s="376"/>
      <c r="I16" s="375">
        <v>186.3</v>
      </c>
      <c r="J16" s="417"/>
      <c r="K16" s="376"/>
      <c r="L16" s="399">
        <f t="shared" si="2"/>
        <v>19.200000000000017</v>
      </c>
      <c r="M16" s="399"/>
      <c r="N16" s="413">
        <f t="shared" si="3"/>
        <v>111.49012567324957</v>
      </c>
      <c r="O16" s="414"/>
    </row>
    <row r="17" spans="1:25" s="162" customFormat="1" ht="33" customHeight="1">
      <c r="A17" s="374" t="s">
        <v>119</v>
      </c>
      <c r="B17" s="374"/>
      <c r="C17" s="375">
        <v>181.8</v>
      </c>
      <c r="D17" s="417"/>
      <c r="E17" s="376"/>
      <c r="F17" s="375">
        <v>265.89999999999998</v>
      </c>
      <c r="G17" s="417"/>
      <c r="H17" s="376"/>
      <c r="I17" s="375">
        <v>314.3</v>
      </c>
      <c r="J17" s="417"/>
      <c r="K17" s="376"/>
      <c r="L17" s="399">
        <f t="shared" si="2"/>
        <v>48.400000000000034</v>
      </c>
      <c r="M17" s="399"/>
      <c r="N17" s="413">
        <f t="shared" si="3"/>
        <v>118.202331703648</v>
      </c>
      <c r="O17" s="414"/>
    </row>
    <row r="18" spans="1:25" s="162" customFormat="1" ht="47.25" customHeight="1">
      <c r="A18" s="331" t="s">
        <v>180</v>
      </c>
      <c r="B18" s="331"/>
      <c r="C18" s="421">
        <f>'I. Фін результат'!C97</f>
        <v>433</v>
      </c>
      <c r="D18" s="422"/>
      <c r="E18" s="423"/>
      <c r="F18" s="421">
        <f>'I. Фін результат'!E97</f>
        <v>514.9</v>
      </c>
      <c r="G18" s="422"/>
      <c r="H18" s="423"/>
      <c r="I18" s="421">
        <f>'I. Фін результат'!F97</f>
        <v>651.9</v>
      </c>
      <c r="J18" s="422"/>
      <c r="K18" s="423"/>
      <c r="L18" s="425">
        <f t="shared" si="2"/>
        <v>137</v>
      </c>
      <c r="M18" s="425"/>
      <c r="N18" s="415">
        <f t="shared" si="3"/>
        <v>126.60710817634492</v>
      </c>
      <c r="O18" s="416"/>
    </row>
    <row r="19" spans="1:25" s="162" customFormat="1" ht="33" customHeight="1">
      <c r="A19" s="374" t="s">
        <v>118</v>
      </c>
      <c r="B19" s="374"/>
      <c r="C19" s="375">
        <v>58.5</v>
      </c>
      <c r="D19" s="417"/>
      <c r="E19" s="376"/>
      <c r="F19" s="375">
        <v>80.400000000000006</v>
      </c>
      <c r="G19" s="417"/>
      <c r="H19" s="376"/>
      <c r="I19" s="375">
        <v>125.9</v>
      </c>
      <c r="J19" s="417"/>
      <c r="K19" s="376"/>
      <c r="L19" s="399">
        <f t="shared" si="2"/>
        <v>45.5</v>
      </c>
      <c r="M19" s="399"/>
      <c r="N19" s="413">
        <f t="shared" si="3"/>
        <v>156.59203980099502</v>
      </c>
      <c r="O19" s="414"/>
    </row>
    <row r="20" spans="1:25" s="162" customFormat="1" ht="33" customHeight="1">
      <c r="A20" s="374" t="s">
        <v>117</v>
      </c>
      <c r="B20" s="374"/>
      <c r="C20" s="375">
        <v>175.8</v>
      </c>
      <c r="D20" s="417"/>
      <c r="E20" s="376"/>
      <c r="F20" s="375">
        <v>167.1</v>
      </c>
      <c r="G20" s="417"/>
      <c r="H20" s="376"/>
      <c r="I20" s="375">
        <v>199.6</v>
      </c>
      <c r="J20" s="417"/>
      <c r="K20" s="376"/>
      <c r="L20" s="399">
        <f t="shared" si="2"/>
        <v>32.5</v>
      </c>
      <c r="M20" s="399"/>
      <c r="N20" s="413">
        <f t="shared" si="3"/>
        <v>119.44943147815678</v>
      </c>
      <c r="O20" s="414"/>
    </row>
    <row r="21" spans="1:25" s="162" customFormat="1" ht="33" customHeight="1">
      <c r="A21" s="374" t="s">
        <v>119</v>
      </c>
      <c r="B21" s="374"/>
      <c r="C21" s="375">
        <v>198.7</v>
      </c>
      <c r="D21" s="417"/>
      <c r="E21" s="376"/>
      <c r="F21" s="375">
        <v>267.39999999999998</v>
      </c>
      <c r="G21" s="417"/>
      <c r="H21" s="376"/>
      <c r="I21" s="375">
        <v>326.39999999999998</v>
      </c>
      <c r="J21" s="417"/>
      <c r="K21" s="376"/>
      <c r="L21" s="399">
        <f t="shared" si="2"/>
        <v>59</v>
      </c>
      <c r="M21" s="399"/>
      <c r="N21" s="413">
        <f t="shared" si="3"/>
        <v>122.06432311144353</v>
      </c>
      <c r="O21" s="414"/>
    </row>
    <row r="22" spans="1:25" s="162" customFormat="1" ht="71.25" customHeight="1">
      <c r="A22" s="331" t="s">
        <v>216</v>
      </c>
      <c r="B22" s="331"/>
      <c r="C22" s="418">
        <f>IF(C10=0,0,ROUND(C18/C10/3*1000,0))</f>
        <v>11103</v>
      </c>
      <c r="D22" s="419"/>
      <c r="E22" s="420"/>
      <c r="F22" s="418">
        <f>IF(F10=0,0,ROUND(F18/F10/3*1000,0))</f>
        <v>10727</v>
      </c>
      <c r="G22" s="419"/>
      <c r="H22" s="420"/>
      <c r="I22" s="418">
        <f>IF(I10=0,0,ROUND(I18/I10/3*1000,0))</f>
        <v>15521</v>
      </c>
      <c r="J22" s="419"/>
      <c r="K22" s="420"/>
      <c r="L22" s="424">
        <f t="shared" si="2"/>
        <v>4794</v>
      </c>
      <c r="M22" s="424"/>
      <c r="N22" s="415">
        <f t="shared" si="3"/>
        <v>144.69096671949288</v>
      </c>
      <c r="O22" s="416"/>
    </row>
    <row r="23" spans="1:25" s="162" customFormat="1" ht="33" customHeight="1">
      <c r="A23" s="374" t="s">
        <v>118</v>
      </c>
      <c r="B23" s="374"/>
      <c r="C23" s="401">
        <f>IF(C11=0,0,ROUND(C19/C11/3*1000,0))</f>
        <v>19500</v>
      </c>
      <c r="D23" s="402"/>
      <c r="E23" s="403"/>
      <c r="F23" s="401">
        <f>IF(F11=0,0,ROUND(F19/F11/3*1000,0))</f>
        <v>26800</v>
      </c>
      <c r="G23" s="402"/>
      <c r="H23" s="403"/>
      <c r="I23" s="401">
        <f>IF(I11=0,0,ROUND(I19/I11/3*1000,0))</f>
        <v>41967</v>
      </c>
      <c r="J23" s="402"/>
      <c r="K23" s="403"/>
      <c r="L23" s="400">
        <f t="shared" si="2"/>
        <v>15167</v>
      </c>
      <c r="M23" s="400"/>
      <c r="N23" s="413">
        <f t="shared" si="3"/>
        <v>156.59328358208955</v>
      </c>
      <c r="O23" s="414"/>
    </row>
    <row r="24" spans="1:25" s="162" customFormat="1" ht="33" customHeight="1">
      <c r="A24" s="374" t="s">
        <v>117</v>
      </c>
      <c r="B24" s="374"/>
      <c r="C24" s="401">
        <f>IF(C12=0,0,ROUND(C20/C12/3*1000,0))</f>
        <v>14650</v>
      </c>
      <c r="D24" s="402"/>
      <c r="E24" s="403"/>
      <c r="F24" s="401">
        <f>IF(F12=0,0,ROUND(F20/F12/3*1000,0))</f>
        <v>13925</v>
      </c>
      <c r="G24" s="402"/>
      <c r="H24" s="403"/>
      <c r="I24" s="401">
        <f>IF(I12=0,0,ROUND(I20/I12/3*1000,0))</f>
        <v>16633</v>
      </c>
      <c r="J24" s="402"/>
      <c r="K24" s="403"/>
      <c r="L24" s="400">
        <f t="shared" si="2"/>
        <v>2708</v>
      </c>
      <c r="M24" s="400"/>
      <c r="N24" s="413">
        <f t="shared" si="3"/>
        <v>119.44703770197486</v>
      </c>
      <c r="O24" s="414"/>
    </row>
    <row r="25" spans="1:25" s="162" customFormat="1" ht="33" customHeight="1">
      <c r="A25" s="374" t="s">
        <v>119</v>
      </c>
      <c r="B25" s="374"/>
      <c r="C25" s="401">
        <f>IF(C13=0,0,ROUND(C21/C13/3*1000,0))</f>
        <v>8279</v>
      </c>
      <c r="D25" s="402"/>
      <c r="E25" s="403"/>
      <c r="F25" s="401">
        <f>IF(F13=0,0,ROUND(F21/F13/3*1000,0))</f>
        <v>8103</v>
      </c>
      <c r="G25" s="402"/>
      <c r="H25" s="403"/>
      <c r="I25" s="401">
        <f>IF(I13=0,0,ROUND(I21/I13/3*1000,0))</f>
        <v>12089</v>
      </c>
      <c r="J25" s="402"/>
      <c r="K25" s="403"/>
      <c r="L25" s="400">
        <f t="shared" si="2"/>
        <v>3986</v>
      </c>
      <c r="M25" s="400"/>
      <c r="N25" s="413">
        <f t="shared" si="3"/>
        <v>149.19165741083549</v>
      </c>
      <c r="O25" s="414"/>
      <c r="W25" s="432"/>
      <c r="X25" s="432"/>
      <c r="Y25" s="432"/>
    </row>
    <row r="26" spans="1:25" s="162" customFormat="1" ht="13.5" customHeight="1">
      <c r="A26" s="71"/>
      <c r="B26" s="71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169"/>
      <c r="O26" s="169"/>
      <c r="W26" s="433"/>
      <c r="X26" s="433"/>
      <c r="Y26" s="433"/>
    </row>
    <row r="27" spans="1:25" ht="21">
      <c r="A27" s="435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W27" s="433"/>
      <c r="X27" s="433"/>
      <c r="Y27" s="433"/>
    </row>
    <row r="28" spans="1:25" ht="11.25" customHeight="1">
      <c r="A28" s="73"/>
      <c r="B28" s="73"/>
      <c r="C28" s="73"/>
      <c r="D28" s="73"/>
      <c r="E28" s="73"/>
      <c r="F28" s="73"/>
      <c r="G28" s="73"/>
      <c r="H28" s="73"/>
      <c r="I28" s="73"/>
      <c r="J28" s="66"/>
      <c r="K28" s="66"/>
      <c r="L28" s="66"/>
      <c r="M28" s="66"/>
      <c r="N28" s="66"/>
      <c r="O28" s="66"/>
      <c r="W28" s="433"/>
      <c r="X28" s="433"/>
      <c r="Y28" s="433"/>
    </row>
    <row r="29" spans="1:25" ht="22.8">
      <c r="A29" s="394" t="s">
        <v>187</v>
      </c>
      <c r="B29" s="394"/>
      <c r="C29" s="394"/>
      <c r="D29" s="394"/>
      <c r="E29" s="394"/>
      <c r="F29" s="394"/>
      <c r="G29" s="394"/>
      <c r="H29" s="394"/>
      <c r="I29" s="394"/>
      <c r="J29" s="394"/>
      <c r="W29" s="162"/>
      <c r="X29" s="162"/>
      <c r="Y29" s="162"/>
    </row>
    <row r="30" spans="1:25">
      <c r="A30" s="19"/>
      <c r="W30" s="162"/>
      <c r="X30" s="162"/>
      <c r="Y30" s="162"/>
    </row>
    <row r="31" spans="1:25" ht="52.5" customHeight="1">
      <c r="A31" s="404" t="s">
        <v>217</v>
      </c>
      <c r="B31" s="405"/>
      <c r="C31" s="406"/>
      <c r="D31" s="349" t="s">
        <v>281</v>
      </c>
      <c r="E31" s="349"/>
      <c r="F31" s="349"/>
      <c r="G31" s="349" t="s">
        <v>282</v>
      </c>
      <c r="H31" s="349"/>
      <c r="I31" s="349"/>
      <c r="J31" s="349" t="s">
        <v>115</v>
      </c>
      <c r="K31" s="349"/>
      <c r="L31" s="349"/>
      <c r="M31" s="395" t="s">
        <v>116</v>
      </c>
      <c r="N31" s="396"/>
      <c r="O31" s="397"/>
    </row>
    <row r="32" spans="1:25" ht="155.25" customHeight="1">
      <c r="A32" s="407"/>
      <c r="B32" s="408"/>
      <c r="C32" s="409"/>
      <c r="D32" s="172" t="s">
        <v>181</v>
      </c>
      <c r="E32" s="172" t="s">
        <v>130</v>
      </c>
      <c r="F32" s="172" t="s">
        <v>182</v>
      </c>
      <c r="G32" s="172" t="s">
        <v>181</v>
      </c>
      <c r="H32" s="172" t="s">
        <v>130</v>
      </c>
      <c r="I32" s="172" t="s">
        <v>182</v>
      </c>
      <c r="J32" s="172" t="s">
        <v>181</v>
      </c>
      <c r="K32" s="172" t="s">
        <v>130</v>
      </c>
      <c r="L32" s="172" t="s">
        <v>182</v>
      </c>
      <c r="M32" s="21" t="s">
        <v>101</v>
      </c>
      <c r="N32" s="21" t="s">
        <v>102</v>
      </c>
      <c r="O32" s="21" t="s">
        <v>138</v>
      </c>
    </row>
    <row r="33" spans="1:15" ht="25.5" customHeight="1">
      <c r="A33" s="395">
        <v>1</v>
      </c>
      <c r="B33" s="396"/>
      <c r="C33" s="397"/>
      <c r="D33" s="172">
        <v>2</v>
      </c>
      <c r="E33" s="172">
        <v>3</v>
      </c>
      <c r="F33" s="172">
        <v>4</v>
      </c>
      <c r="G33" s="172">
        <v>5</v>
      </c>
      <c r="H33" s="46">
        <v>6</v>
      </c>
      <c r="I33" s="46">
        <v>7</v>
      </c>
      <c r="J33" s="46">
        <v>8</v>
      </c>
      <c r="K33" s="46">
        <v>9</v>
      </c>
      <c r="L33" s="46">
        <v>10</v>
      </c>
      <c r="M33" s="46">
        <v>11</v>
      </c>
      <c r="N33" s="46">
        <v>12</v>
      </c>
      <c r="O33" s="46">
        <v>13</v>
      </c>
    </row>
    <row r="34" spans="1:15" s="66" customFormat="1" ht="23.25" customHeight="1">
      <c r="A34" s="377" t="s">
        <v>297</v>
      </c>
      <c r="B34" s="378"/>
      <c r="C34" s="379"/>
      <c r="D34" s="301">
        <v>17.5</v>
      </c>
      <c r="E34" s="297"/>
      <c r="F34" s="297"/>
      <c r="G34" s="303">
        <v>19.7</v>
      </c>
      <c r="H34" s="296"/>
      <c r="I34" s="268"/>
      <c r="J34" s="305">
        <f>G34-D34</f>
        <v>2.1999999999999993</v>
      </c>
      <c r="K34" s="268"/>
      <c r="L34" s="268"/>
      <c r="M34" s="228">
        <f t="shared" ref="M34:M40" si="6">IF(D34=0,0,G34/D34*100)</f>
        <v>112.57142857142857</v>
      </c>
      <c r="N34" s="268"/>
      <c r="O34" s="268"/>
    </row>
    <row r="35" spans="1:15" s="66" customFormat="1" ht="23.25" customHeight="1">
      <c r="A35" s="377" t="s">
        <v>298</v>
      </c>
      <c r="B35" s="378"/>
      <c r="C35" s="379"/>
      <c r="D35" s="301">
        <v>57.2</v>
      </c>
      <c r="E35" s="272"/>
      <c r="F35" s="272"/>
      <c r="G35" s="303">
        <v>57.9</v>
      </c>
      <c r="H35" s="268"/>
      <c r="I35" s="268"/>
      <c r="J35" s="305">
        <f t="shared" ref="J35:J40" si="7">G35-D35</f>
        <v>0.69999999999999574</v>
      </c>
      <c r="K35" s="268"/>
      <c r="L35" s="268"/>
      <c r="M35" s="228">
        <f t="shared" si="6"/>
        <v>101.22377622377621</v>
      </c>
      <c r="N35" s="268"/>
      <c r="O35" s="268"/>
    </row>
    <row r="36" spans="1:15" s="66" customFormat="1" ht="23.25" customHeight="1">
      <c r="A36" s="298" t="s">
        <v>299</v>
      </c>
      <c r="B36" s="295"/>
      <c r="C36" s="299"/>
      <c r="D36" s="301">
        <v>165</v>
      </c>
      <c r="E36" s="272"/>
      <c r="F36" s="272"/>
      <c r="G36" s="303">
        <v>104.4</v>
      </c>
      <c r="H36" s="268"/>
      <c r="I36" s="268"/>
      <c r="J36" s="305">
        <f t="shared" si="7"/>
        <v>-60.599999999999994</v>
      </c>
      <c r="K36" s="268"/>
      <c r="L36" s="268"/>
      <c r="M36" s="228">
        <f t="shared" si="6"/>
        <v>63.27272727272728</v>
      </c>
      <c r="N36" s="268"/>
      <c r="O36" s="268"/>
    </row>
    <row r="37" spans="1:15" s="66" customFormat="1" ht="23.25" customHeight="1">
      <c r="A37" s="377" t="s">
        <v>300</v>
      </c>
      <c r="B37" s="378"/>
      <c r="C37" s="379"/>
      <c r="D37" s="301">
        <v>379.1</v>
      </c>
      <c r="E37" s="272"/>
      <c r="F37" s="272"/>
      <c r="G37" s="303">
        <v>380.1</v>
      </c>
      <c r="H37" s="268"/>
      <c r="I37" s="268"/>
      <c r="J37" s="305">
        <f t="shared" si="7"/>
        <v>1</v>
      </c>
      <c r="K37" s="268"/>
      <c r="L37" s="268"/>
      <c r="M37" s="228">
        <f t="shared" si="6"/>
        <v>100.26378264310208</v>
      </c>
      <c r="N37" s="268"/>
      <c r="O37" s="268"/>
    </row>
    <row r="38" spans="1:15" s="66" customFormat="1" ht="23.25" customHeight="1">
      <c r="A38" s="377" t="s">
        <v>301</v>
      </c>
      <c r="B38" s="378"/>
      <c r="C38" s="379"/>
      <c r="D38" s="301">
        <v>15.8</v>
      </c>
      <c r="E38" s="297"/>
      <c r="F38" s="297"/>
      <c r="G38" s="303">
        <v>16.8</v>
      </c>
      <c r="H38" s="296"/>
      <c r="I38" s="296"/>
      <c r="J38" s="305">
        <f t="shared" si="7"/>
        <v>1</v>
      </c>
      <c r="K38" s="296"/>
      <c r="L38" s="296"/>
      <c r="M38" s="228">
        <f t="shared" si="6"/>
        <v>106.32911392405062</v>
      </c>
      <c r="N38" s="296"/>
      <c r="O38" s="296"/>
    </row>
    <row r="39" spans="1:15" s="66" customFormat="1" ht="22.8" customHeight="1">
      <c r="A39" s="298" t="s">
        <v>302</v>
      </c>
      <c r="B39" s="295"/>
      <c r="C39" s="299"/>
      <c r="D39" s="301">
        <v>253.5</v>
      </c>
      <c r="E39" s="297"/>
      <c r="F39" s="297"/>
      <c r="G39" s="303">
        <v>179.2</v>
      </c>
      <c r="H39" s="296"/>
      <c r="I39" s="296"/>
      <c r="J39" s="305">
        <f t="shared" si="7"/>
        <v>-74.300000000000011</v>
      </c>
      <c r="K39" s="296"/>
      <c r="L39" s="296"/>
      <c r="M39" s="228">
        <f t="shared" si="6"/>
        <v>70.690335305719927</v>
      </c>
      <c r="N39" s="296"/>
      <c r="O39" s="296"/>
    </row>
    <row r="40" spans="1:15" s="66" customFormat="1" ht="23.25" customHeight="1">
      <c r="A40" s="377" t="s">
        <v>303</v>
      </c>
      <c r="B40" s="378"/>
      <c r="C40" s="379"/>
      <c r="D40" s="301">
        <v>37.200000000000003</v>
      </c>
      <c r="E40" s="226"/>
      <c r="F40" s="226"/>
      <c r="G40" s="303">
        <v>32.799999999999997</v>
      </c>
      <c r="H40" s="165"/>
      <c r="I40" s="165"/>
      <c r="J40" s="305">
        <f t="shared" si="7"/>
        <v>-4.4000000000000057</v>
      </c>
      <c r="K40" s="165"/>
      <c r="L40" s="165"/>
      <c r="M40" s="228">
        <f t="shared" si="6"/>
        <v>88.172043010752674</v>
      </c>
      <c r="N40" s="165"/>
      <c r="O40" s="165"/>
    </row>
    <row r="41" spans="1:15" s="66" customFormat="1" ht="33" customHeight="1">
      <c r="A41" s="382" t="s">
        <v>35</v>
      </c>
      <c r="B41" s="383"/>
      <c r="C41" s="384"/>
      <c r="D41" s="302">
        <f>SUM(D34:D40)</f>
        <v>925.3</v>
      </c>
      <c r="E41" s="171"/>
      <c r="F41" s="75"/>
      <c r="G41" s="304">
        <f>SUM(G34:G40)</f>
        <v>790.89999999999986</v>
      </c>
      <c r="H41" s="171"/>
      <c r="I41" s="75"/>
      <c r="J41" s="75">
        <f>SUM(J34:J40)</f>
        <v>-134.4</v>
      </c>
      <c r="K41" s="171"/>
      <c r="L41" s="75"/>
      <c r="M41" s="229">
        <f>IF(D41=0,0,G41/D41*100)</f>
        <v>85.474981087214957</v>
      </c>
      <c r="N41" s="171"/>
      <c r="O41" s="75"/>
    </row>
    <row r="42" spans="1:15" ht="35.25" customHeight="1">
      <c r="A42" s="22"/>
      <c r="B42" s="23"/>
      <c r="C42" s="23"/>
      <c r="D42" s="23"/>
      <c r="E42" s="23"/>
      <c r="F42" s="170"/>
      <c r="G42" s="170"/>
      <c r="H42" s="170"/>
      <c r="I42" s="24"/>
      <c r="J42" s="24"/>
      <c r="K42" s="24"/>
      <c r="L42" s="24"/>
      <c r="M42" s="24"/>
      <c r="N42" s="24"/>
      <c r="O42" s="25"/>
    </row>
    <row r="43" spans="1:15" ht="22.8">
      <c r="A43" s="394" t="s">
        <v>188</v>
      </c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</row>
    <row r="44" spans="1:15">
      <c r="A44" s="19"/>
      <c r="O44" s="26" t="s">
        <v>264</v>
      </c>
    </row>
    <row r="45" spans="1:15" ht="56.25" customHeight="1">
      <c r="A45" s="164" t="s">
        <v>74</v>
      </c>
      <c r="B45" s="329" t="s">
        <v>48</v>
      </c>
      <c r="C45" s="329"/>
      <c r="D45" s="329" t="s">
        <v>43</v>
      </c>
      <c r="E45" s="329"/>
      <c r="F45" s="329" t="s">
        <v>44</v>
      </c>
      <c r="G45" s="329"/>
      <c r="H45" s="329" t="s">
        <v>58</v>
      </c>
      <c r="I45" s="329"/>
      <c r="J45" s="329"/>
      <c r="K45" s="385" t="s">
        <v>283</v>
      </c>
      <c r="L45" s="386"/>
      <c r="M45" s="385" t="s">
        <v>16</v>
      </c>
      <c r="N45" s="431"/>
      <c r="O45" s="386"/>
    </row>
    <row r="46" spans="1:15" ht="24.75" customHeight="1">
      <c r="A46" s="165">
        <v>1</v>
      </c>
      <c r="B46" s="330">
        <v>2</v>
      </c>
      <c r="C46" s="330"/>
      <c r="D46" s="330">
        <v>3</v>
      </c>
      <c r="E46" s="330"/>
      <c r="F46" s="330">
        <v>4</v>
      </c>
      <c r="G46" s="330"/>
      <c r="H46" s="330">
        <v>5</v>
      </c>
      <c r="I46" s="330"/>
      <c r="J46" s="330"/>
      <c r="K46" s="330">
        <v>6</v>
      </c>
      <c r="L46" s="330"/>
      <c r="M46" s="380">
        <v>7</v>
      </c>
      <c r="N46" s="411"/>
      <c r="O46" s="381"/>
    </row>
    <row r="47" spans="1:15" ht="22.5" customHeight="1">
      <c r="A47" s="233"/>
      <c r="B47" s="387"/>
      <c r="C47" s="387"/>
      <c r="D47" s="388"/>
      <c r="E47" s="388"/>
      <c r="F47" s="389"/>
      <c r="G47" s="389"/>
      <c r="H47" s="390"/>
      <c r="I47" s="391"/>
      <c r="J47" s="391"/>
      <c r="K47" s="392"/>
      <c r="L47" s="393"/>
      <c r="M47" s="373"/>
      <c r="N47" s="373"/>
      <c r="O47" s="373"/>
    </row>
    <row r="48" spans="1:15" s="271" customFormat="1" ht="22.5" customHeight="1">
      <c r="A48" s="273"/>
      <c r="B48" s="387"/>
      <c r="C48" s="387"/>
      <c r="D48" s="388"/>
      <c r="E48" s="388"/>
      <c r="F48" s="389"/>
      <c r="G48" s="389"/>
      <c r="H48" s="390"/>
      <c r="I48" s="391"/>
      <c r="J48" s="391"/>
      <c r="K48" s="392"/>
      <c r="L48" s="393"/>
      <c r="M48" s="373"/>
      <c r="N48" s="373"/>
      <c r="O48" s="373"/>
    </row>
    <row r="49" spans="1:15" s="271" customFormat="1" ht="22.5" customHeight="1">
      <c r="A49" s="273"/>
      <c r="B49" s="387"/>
      <c r="C49" s="387"/>
      <c r="D49" s="388"/>
      <c r="E49" s="388"/>
      <c r="F49" s="389"/>
      <c r="G49" s="389"/>
      <c r="H49" s="390"/>
      <c r="I49" s="391"/>
      <c r="J49" s="391"/>
      <c r="K49" s="392"/>
      <c r="L49" s="393"/>
      <c r="M49" s="373"/>
      <c r="N49" s="373"/>
      <c r="O49" s="373"/>
    </row>
    <row r="50" spans="1:15" s="271" customFormat="1" ht="22.5" customHeight="1">
      <c r="A50" s="273"/>
      <c r="B50" s="387"/>
      <c r="C50" s="387"/>
      <c r="D50" s="388"/>
      <c r="E50" s="388"/>
      <c r="F50" s="389"/>
      <c r="G50" s="389"/>
      <c r="H50" s="390"/>
      <c r="I50" s="391"/>
      <c r="J50" s="391"/>
      <c r="K50" s="392"/>
      <c r="L50" s="393"/>
      <c r="M50" s="373"/>
      <c r="N50" s="373"/>
      <c r="O50" s="373"/>
    </row>
    <row r="51" spans="1:15" ht="30" customHeight="1">
      <c r="A51" s="76" t="s">
        <v>35</v>
      </c>
      <c r="B51" s="398" t="s">
        <v>17</v>
      </c>
      <c r="C51" s="398"/>
      <c r="D51" s="398" t="s">
        <v>17</v>
      </c>
      <c r="E51" s="398"/>
      <c r="F51" s="398" t="s">
        <v>17</v>
      </c>
      <c r="G51" s="398"/>
      <c r="H51" s="410"/>
      <c r="I51" s="410"/>
      <c r="J51" s="410"/>
      <c r="K51" s="418">
        <f>SUM(K47:L47)</f>
        <v>0</v>
      </c>
      <c r="L51" s="420"/>
      <c r="M51" s="412"/>
      <c r="N51" s="412"/>
      <c r="O51" s="412"/>
    </row>
    <row r="52" spans="1:15">
      <c r="A52" s="170"/>
      <c r="B52" s="168"/>
      <c r="C52" s="168"/>
      <c r="D52" s="168"/>
      <c r="E52" s="168"/>
      <c r="F52" s="168" t="s">
        <v>208</v>
      </c>
      <c r="G52" s="168"/>
      <c r="H52" s="168"/>
      <c r="I52" s="168"/>
      <c r="J52" s="168"/>
      <c r="K52" s="162"/>
      <c r="L52" s="162"/>
      <c r="M52" s="162"/>
      <c r="N52" s="162"/>
      <c r="O52" s="162"/>
    </row>
    <row r="53" spans="1:15" ht="22.8">
      <c r="A53" s="394" t="s">
        <v>193</v>
      </c>
      <c r="B53" s="394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</row>
    <row r="54" spans="1:15" ht="20.25" customHeight="1">
      <c r="A54" s="24"/>
      <c r="B54" s="27"/>
      <c r="C54" s="24"/>
      <c r="D54" s="24"/>
      <c r="E54" s="24"/>
      <c r="F54" s="24"/>
      <c r="G54" s="24"/>
      <c r="H54" s="24"/>
      <c r="I54" s="25"/>
      <c r="O54" s="26"/>
    </row>
    <row r="55" spans="1:15" ht="42.75" customHeight="1">
      <c r="A55" s="329" t="s">
        <v>42</v>
      </c>
      <c r="B55" s="329"/>
      <c r="C55" s="329"/>
      <c r="D55" s="329" t="s">
        <v>284</v>
      </c>
      <c r="E55" s="329"/>
      <c r="F55" s="329" t="s">
        <v>285</v>
      </c>
      <c r="G55" s="329"/>
      <c r="H55" s="329"/>
      <c r="I55" s="329"/>
      <c r="J55" s="329" t="s">
        <v>286</v>
      </c>
      <c r="K55" s="329"/>
      <c r="L55" s="329"/>
      <c r="M55" s="329"/>
      <c r="N55" s="329" t="s">
        <v>283</v>
      </c>
      <c r="O55" s="329"/>
    </row>
    <row r="56" spans="1:15" ht="42.75" customHeight="1">
      <c r="A56" s="329"/>
      <c r="B56" s="329"/>
      <c r="C56" s="329"/>
      <c r="D56" s="329"/>
      <c r="E56" s="329"/>
      <c r="F56" s="330" t="s">
        <v>103</v>
      </c>
      <c r="G56" s="330"/>
      <c r="H56" s="329" t="s">
        <v>104</v>
      </c>
      <c r="I56" s="329"/>
      <c r="J56" s="330" t="s">
        <v>103</v>
      </c>
      <c r="K56" s="330"/>
      <c r="L56" s="329" t="s">
        <v>104</v>
      </c>
      <c r="M56" s="329"/>
      <c r="N56" s="329"/>
      <c r="O56" s="329"/>
    </row>
    <row r="57" spans="1:15" ht="27" customHeight="1">
      <c r="A57" s="329">
        <v>1</v>
      </c>
      <c r="B57" s="329"/>
      <c r="C57" s="329"/>
      <c r="D57" s="385">
        <v>2</v>
      </c>
      <c r="E57" s="386"/>
      <c r="F57" s="385">
        <v>3</v>
      </c>
      <c r="G57" s="386"/>
      <c r="H57" s="380">
        <v>4</v>
      </c>
      <c r="I57" s="381"/>
      <c r="J57" s="380">
        <v>5</v>
      </c>
      <c r="K57" s="381"/>
      <c r="L57" s="380">
        <v>6</v>
      </c>
      <c r="M57" s="381"/>
      <c r="N57" s="380">
        <v>7</v>
      </c>
      <c r="O57" s="381"/>
    </row>
    <row r="58" spans="1:15" ht="30.75" customHeight="1">
      <c r="A58" s="374" t="s">
        <v>127</v>
      </c>
      <c r="B58" s="374"/>
      <c r="C58" s="374"/>
      <c r="D58" s="375">
        <f>SUM(D60:E61)</f>
        <v>0</v>
      </c>
      <c r="E58" s="376"/>
      <c r="F58" s="375">
        <f t="shared" ref="F58" si="8">SUM(F60:G61)</f>
        <v>0</v>
      </c>
      <c r="G58" s="376"/>
      <c r="H58" s="375">
        <f t="shared" ref="H58" si="9">SUM(H60:I61)</f>
        <v>0</v>
      </c>
      <c r="I58" s="376"/>
      <c r="J58" s="375">
        <f t="shared" ref="J58" si="10">SUM(J60:K61)</f>
        <v>0</v>
      </c>
      <c r="K58" s="376"/>
      <c r="L58" s="375">
        <f t="shared" ref="L58" si="11">SUM(L60:M61)</f>
        <v>0</v>
      </c>
      <c r="M58" s="376"/>
      <c r="N58" s="375">
        <f t="shared" ref="N58" si="12">SUM(N60:O61)</f>
        <v>0</v>
      </c>
      <c r="O58" s="376"/>
    </row>
    <row r="59" spans="1:15" ht="27.75" customHeight="1">
      <c r="A59" s="374" t="s">
        <v>61</v>
      </c>
      <c r="B59" s="374"/>
      <c r="C59" s="374"/>
      <c r="D59" s="375"/>
      <c r="E59" s="376"/>
      <c r="F59" s="375"/>
      <c r="G59" s="376"/>
      <c r="H59" s="375"/>
      <c r="I59" s="376"/>
      <c r="J59" s="375"/>
      <c r="K59" s="376"/>
      <c r="L59" s="375"/>
      <c r="M59" s="376"/>
      <c r="N59" s="375"/>
      <c r="O59" s="376"/>
    </row>
    <row r="60" spans="1:15" s="271" customFormat="1" ht="23.25" customHeight="1">
      <c r="A60" s="374"/>
      <c r="B60" s="374"/>
      <c r="C60" s="374"/>
      <c r="D60" s="375"/>
      <c r="E60" s="376"/>
      <c r="F60" s="375"/>
      <c r="G60" s="376"/>
      <c r="H60" s="375"/>
      <c r="I60" s="376"/>
      <c r="J60" s="375"/>
      <c r="K60" s="376"/>
      <c r="L60" s="375"/>
      <c r="M60" s="376"/>
      <c r="N60" s="375">
        <f>D60+H60-L60</f>
        <v>0</v>
      </c>
      <c r="O60" s="376"/>
    </row>
    <row r="61" spans="1:15" s="271" customFormat="1" ht="23.25" customHeight="1">
      <c r="A61" s="374"/>
      <c r="B61" s="374"/>
      <c r="C61" s="374"/>
      <c r="D61" s="375"/>
      <c r="E61" s="376"/>
      <c r="F61" s="375"/>
      <c r="G61" s="376"/>
      <c r="H61" s="375"/>
      <c r="I61" s="376"/>
      <c r="J61" s="375"/>
      <c r="K61" s="376"/>
      <c r="L61" s="375"/>
      <c r="M61" s="376"/>
      <c r="N61" s="375">
        <f>D61+H61-L61</f>
        <v>0</v>
      </c>
      <c r="O61" s="376"/>
    </row>
    <row r="62" spans="1:15" s="271" customFormat="1" ht="30.75" customHeight="1">
      <c r="A62" s="374" t="s">
        <v>128</v>
      </c>
      <c r="B62" s="374"/>
      <c r="C62" s="374"/>
      <c r="D62" s="375">
        <f>SUM(D64:E65)</f>
        <v>0</v>
      </c>
      <c r="E62" s="376"/>
      <c r="F62" s="375">
        <f t="shared" ref="F62" si="13">SUM(F64:G65)</f>
        <v>0</v>
      </c>
      <c r="G62" s="376"/>
      <c r="H62" s="375">
        <f t="shared" ref="H62" si="14">SUM(H64:I65)</f>
        <v>0</v>
      </c>
      <c r="I62" s="376"/>
      <c r="J62" s="375">
        <f t="shared" ref="J62" si="15">SUM(J64:K65)</f>
        <v>0</v>
      </c>
      <c r="K62" s="376"/>
      <c r="L62" s="375">
        <f t="shared" ref="L62" si="16">SUM(L64:M65)</f>
        <v>0</v>
      </c>
      <c r="M62" s="376"/>
      <c r="N62" s="375">
        <f t="shared" ref="N62" si="17">SUM(N64:O65)</f>
        <v>0</v>
      </c>
      <c r="O62" s="376"/>
    </row>
    <row r="63" spans="1:15" s="271" customFormat="1" ht="27.75" customHeight="1">
      <c r="A63" s="374" t="s">
        <v>218</v>
      </c>
      <c r="B63" s="374"/>
      <c r="C63" s="374"/>
      <c r="D63" s="375"/>
      <c r="E63" s="376"/>
      <c r="F63" s="375"/>
      <c r="G63" s="376"/>
      <c r="H63" s="375"/>
      <c r="I63" s="376"/>
      <c r="J63" s="375"/>
      <c r="K63" s="376"/>
      <c r="L63" s="375"/>
      <c r="M63" s="376"/>
      <c r="N63" s="375"/>
      <c r="O63" s="376"/>
    </row>
    <row r="64" spans="1:15" s="271" customFormat="1" ht="23.25" customHeight="1">
      <c r="A64" s="374"/>
      <c r="B64" s="374"/>
      <c r="C64" s="374"/>
      <c r="D64" s="375"/>
      <c r="E64" s="376"/>
      <c r="F64" s="375"/>
      <c r="G64" s="376"/>
      <c r="H64" s="375"/>
      <c r="I64" s="376"/>
      <c r="J64" s="375"/>
      <c r="K64" s="376"/>
      <c r="L64" s="375">
        <v>0</v>
      </c>
      <c r="M64" s="376"/>
      <c r="N64" s="375">
        <f>D64+H64-L64</f>
        <v>0</v>
      </c>
      <c r="O64" s="376"/>
    </row>
    <row r="65" spans="1:15" s="271" customFormat="1" ht="23.25" customHeight="1">
      <c r="A65" s="374"/>
      <c r="B65" s="374"/>
      <c r="C65" s="374"/>
      <c r="D65" s="375"/>
      <c r="E65" s="376"/>
      <c r="F65" s="375"/>
      <c r="G65" s="376"/>
      <c r="H65" s="375"/>
      <c r="I65" s="376"/>
      <c r="J65" s="375"/>
      <c r="K65" s="376"/>
      <c r="L65" s="375"/>
      <c r="M65" s="376"/>
      <c r="N65" s="375">
        <f>D65+H65-L65</f>
        <v>0</v>
      </c>
      <c r="O65" s="376"/>
    </row>
    <row r="66" spans="1:15" s="271" customFormat="1" ht="30.75" customHeight="1">
      <c r="A66" s="374" t="s">
        <v>129</v>
      </c>
      <c r="B66" s="374"/>
      <c r="C66" s="374"/>
      <c r="D66" s="375">
        <f>SUM(D68:E69)</f>
        <v>0</v>
      </c>
      <c r="E66" s="376"/>
      <c r="F66" s="375">
        <f t="shared" ref="F66" si="18">SUM(F68:G69)</f>
        <v>0</v>
      </c>
      <c r="G66" s="376"/>
      <c r="H66" s="375">
        <f t="shared" ref="H66" si="19">SUM(H68:I69)</f>
        <v>0</v>
      </c>
      <c r="I66" s="376"/>
      <c r="J66" s="375">
        <f t="shared" ref="J66" si="20">SUM(J68:K69)</f>
        <v>0</v>
      </c>
      <c r="K66" s="376"/>
      <c r="L66" s="375">
        <f t="shared" ref="L66" si="21">SUM(L68:M69)</f>
        <v>0</v>
      </c>
      <c r="M66" s="376"/>
      <c r="N66" s="375">
        <f t="shared" ref="N66" si="22">SUM(N68:O69)</f>
        <v>0</v>
      </c>
      <c r="O66" s="376"/>
    </row>
    <row r="67" spans="1:15" s="271" customFormat="1" ht="27.75" customHeight="1">
      <c r="A67" s="374" t="s">
        <v>61</v>
      </c>
      <c r="B67" s="374"/>
      <c r="C67" s="374"/>
      <c r="D67" s="375"/>
      <c r="E67" s="376"/>
      <c r="F67" s="375"/>
      <c r="G67" s="376"/>
      <c r="H67" s="375"/>
      <c r="I67" s="376"/>
      <c r="J67" s="375"/>
      <c r="K67" s="376"/>
      <c r="L67" s="375"/>
      <c r="M67" s="376"/>
      <c r="N67" s="375"/>
      <c r="O67" s="376"/>
    </row>
    <row r="68" spans="1:15" s="271" customFormat="1" ht="23.25" customHeight="1">
      <c r="A68" s="374"/>
      <c r="B68" s="374"/>
      <c r="C68" s="374"/>
      <c r="D68" s="375"/>
      <c r="E68" s="376"/>
      <c r="F68" s="375"/>
      <c r="G68" s="376"/>
      <c r="H68" s="375"/>
      <c r="I68" s="376"/>
      <c r="J68" s="375"/>
      <c r="K68" s="376"/>
      <c r="L68" s="375"/>
      <c r="M68" s="376"/>
      <c r="N68" s="375">
        <f>D68+H68-L68</f>
        <v>0</v>
      </c>
      <c r="O68" s="376"/>
    </row>
    <row r="69" spans="1:15" s="271" customFormat="1" ht="23.25" customHeight="1">
      <c r="A69" s="374"/>
      <c r="B69" s="374"/>
      <c r="C69" s="374"/>
      <c r="D69" s="375"/>
      <c r="E69" s="376"/>
      <c r="F69" s="375"/>
      <c r="G69" s="376"/>
      <c r="H69" s="375"/>
      <c r="I69" s="376"/>
      <c r="J69" s="375"/>
      <c r="K69" s="376"/>
      <c r="L69" s="375"/>
      <c r="M69" s="376"/>
      <c r="N69" s="375">
        <f>D69+H69-L69</f>
        <v>0</v>
      </c>
      <c r="O69" s="376"/>
    </row>
    <row r="70" spans="1:15" ht="51" customHeight="1">
      <c r="A70" s="331" t="s">
        <v>35</v>
      </c>
      <c r="B70" s="331"/>
      <c r="C70" s="331"/>
      <c r="D70" s="421">
        <f>SUM(D58,D62,D66)</f>
        <v>0</v>
      </c>
      <c r="E70" s="423"/>
      <c r="F70" s="421">
        <f t="shared" ref="F70" si="23">SUM(F58,F62,F66)</f>
        <v>0</v>
      </c>
      <c r="G70" s="423"/>
      <c r="H70" s="421">
        <f t="shared" ref="H70" si="24">SUM(H58,H62,H66)</f>
        <v>0</v>
      </c>
      <c r="I70" s="423"/>
      <c r="J70" s="421">
        <f t="shared" ref="J70" si="25">SUM(J58,J62,J66)</f>
        <v>0</v>
      </c>
      <c r="K70" s="423"/>
      <c r="L70" s="421">
        <f t="shared" ref="L70" si="26">SUM(L58,L62,L66)</f>
        <v>0</v>
      </c>
      <c r="M70" s="423"/>
      <c r="N70" s="421">
        <f t="shared" ref="N70" si="27">SUM(N58,N62,N66)</f>
        <v>0</v>
      </c>
      <c r="O70" s="423"/>
    </row>
    <row r="71" spans="1:15">
      <c r="C71" s="28"/>
      <c r="D71" s="28"/>
      <c r="E71" s="28"/>
    </row>
    <row r="72" spans="1:15">
      <c r="C72" s="28"/>
      <c r="D72" s="28"/>
      <c r="E72" s="28"/>
    </row>
    <row r="73" spans="1:15">
      <c r="A73" s="163"/>
      <c r="C73" s="28"/>
      <c r="D73" s="28"/>
      <c r="E73" s="28"/>
    </row>
    <row r="74" spans="1:15">
      <c r="A74" s="26"/>
      <c r="C74" s="28"/>
      <c r="D74" s="28"/>
      <c r="E74" s="28"/>
      <c r="F74" s="26"/>
      <c r="G74" s="26"/>
      <c r="L74" s="352"/>
      <c r="M74" s="434"/>
      <c r="N74" s="434"/>
      <c r="O74" s="434"/>
    </row>
    <row r="75" spans="1:15">
      <c r="C75" s="28"/>
      <c r="D75" s="28"/>
      <c r="E75" s="28"/>
    </row>
    <row r="76" spans="1:15">
      <c r="C76" s="28"/>
      <c r="D76" s="28"/>
      <c r="E76" s="28"/>
    </row>
    <row r="77" spans="1:15">
      <c r="C77" s="28"/>
      <c r="D77" s="28"/>
      <c r="E77" s="28"/>
    </row>
    <row r="78" spans="1:15">
      <c r="C78" s="28"/>
      <c r="D78" s="28"/>
      <c r="E78" s="28"/>
    </row>
    <row r="79" spans="1:15">
      <c r="C79" s="28"/>
      <c r="D79" s="28"/>
      <c r="E79" s="28"/>
    </row>
    <row r="80" spans="1:15">
      <c r="C80" s="28"/>
      <c r="D80" s="28"/>
      <c r="E80" s="28"/>
    </row>
    <row r="81" spans="3:5">
      <c r="C81" s="28"/>
      <c r="D81" s="28"/>
      <c r="E81" s="28"/>
    </row>
    <row r="82" spans="3:5">
      <c r="C82" s="28"/>
      <c r="D82" s="28"/>
      <c r="E82" s="28"/>
    </row>
    <row r="83" spans="3:5">
      <c r="C83" s="28"/>
      <c r="D83" s="28"/>
      <c r="E83" s="28"/>
    </row>
    <row r="84" spans="3:5">
      <c r="C84" s="28"/>
      <c r="D84" s="28"/>
      <c r="E84" s="28"/>
    </row>
  </sheetData>
  <mergeCells count="284">
    <mergeCell ref="W25:Y25"/>
    <mergeCell ref="W26:Y26"/>
    <mergeCell ref="W27:Y27"/>
    <mergeCell ref="W28:Y28"/>
    <mergeCell ref="L74:O74"/>
    <mergeCell ref="C15:E15"/>
    <mergeCell ref="C16:E16"/>
    <mergeCell ref="C17:E17"/>
    <mergeCell ref="A24:B24"/>
    <mergeCell ref="N15:O15"/>
    <mergeCell ref="N16:O16"/>
    <mergeCell ref="A27:O27"/>
    <mergeCell ref="F16:H16"/>
    <mergeCell ref="M47:O47"/>
    <mergeCell ref="K47:L47"/>
    <mergeCell ref="K46:L46"/>
    <mergeCell ref="B47:C47"/>
    <mergeCell ref="H47:J47"/>
    <mergeCell ref="K45:L45"/>
    <mergeCell ref="M45:O45"/>
    <mergeCell ref="B45:C45"/>
    <mergeCell ref="H57:I57"/>
    <mergeCell ref="K51:L51"/>
    <mergeCell ref="J57:K5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7:G47"/>
    <mergeCell ref="D45:E45"/>
    <mergeCell ref="J31:L31"/>
    <mergeCell ref="M31:O31"/>
    <mergeCell ref="A43:O43"/>
    <mergeCell ref="F45:G45"/>
    <mergeCell ref="H45:J45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4:C64"/>
    <mergeCell ref="A70:C70"/>
    <mergeCell ref="D61:E61"/>
    <mergeCell ref="A67:C67"/>
    <mergeCell ref="D65:E65"/>
    <mergeCell ref="F65:G65"/>
    <mergeCell ref="A66:C66"/>
    <mergeCell ref="A65:C65"/>
    <mergeCell ref="A69:C69"/>
    <mergeCell ref="A62:C62"/>
    <mergeCell ref="D66:E66"/>
    <mergeCell ref="F66:G66"/>
    <mergeCell ref="A68:C68"/>
    <mergeCell ref="D68:E68"/>
    <mergeCell ref="F68:G68"/>
    <mergeCell ref="F64:G64"/>
    <mergeCell ref="N67:O67"/>
    <mergeCell ref="L67:M67"/>
    <mergeCell ref="H67:I67"/>
    <mergeCell ref="L62:M62"/>
    <mergeCell ref="H63:I63"/>
    <mergeCell ref="J67:K67"/>
    <mergeCell ref="D64:E64"/>
    <mergeCell ref="N64:O64"/>
    <mergeCell ref="A59:C59"/>
    <mergeCell ref="L61:M61"/>
    <mergeCell ref="J61:K61"/>
    <mergeCell ref="D67:E67"/>
    <mergeCell ref="F67:G67"/>
    <mergeCell ref="A61:C61"/>
    <mergeCell ref="D63:E63"/>
    <mergeCell ref="A63:C63"/>
    <mergeCell ref="F63:G63"/>
    <mergeCell ref="D62:E62"/>
    <mergeCell ref="F62:G62"/>
    <mergeCell ref="D59:E59"/>
    <mergeCell ref="F59:G59"/>
    <mergeCell ref="H62:I62"/>
    <mergeCell ref="J62:K62"/>
    <mergeCell ref="H59:I59"/>
    <mergeCell ref="N65:O65"/>
    <mergeCell ref="H66:I66"/>
    <mergeCell ref="J66:K66"/>
    <mergeCell ref="L66:M66"/>
    <mergeCell ref="N66:O66"/>
    <mergeCell ref="J65:K65"/>
    <mergeCell ref="L65:M65"/>
    <mergeCell ref="L58:M58"/>
    <mergeCell ref="N63:O63"/>
    <mergeCell ref="N58:O58"/>
    <mergeCell ref="J58:K58"/>
    <mergeCell ref="H58:I58"/>
    <mergeCell ref="J59:K59"/>
    <mergeCell ref="L63:M63"/>
    <mergeCell ref="J63:K63"/>
    <mergeCell ref="J60:K60"/>
    <mergeCell ref="H64:I64"/>
    <mergeCell ref="J64:K64"/>
    <mergeCell ref="L64:M64"/>
    <mergeCell ref="N59:O59"/>
    <mergeCell ref="N62:O62"/>
    <mergeCell ref="L59:M59"/>
    <mergeCell ref="N61:O61"/>
    <mergeCell ref="L60:M60"/>
    <mergeCell ref="N70:O70"/>
    <mergeCell ref="D69:E69"/>
    <mergeCell ref="F69:G69"/>
    <mergeCell ref="H69:I69"/>
    <mergeCell ref="J69:K69"/>
    <mergeCell ref="L69:M69"/>
    <mergeCell ref="N69:O69"/>
    <mergeCell ref="D70:E70"/>
    <mergeCell ref="H70:I70"/>
    <mergeCell ref="J70:K70"/>
    <mergeCell ref="L70:M70"/>
    <mergeCell ref="F70:G70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L18:M18"/>
    <mergeCell ref="N21:O21"/>
    <mergeCell ref="N22:O22"/>
    <mergeCell ref="N23:O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N24:O24"/>
    <mergeCell ref="A33:C33"/>
    <mergeCell ref="D47:E47"/>
    <mergeCell ref="D46:E46"/>
    <mergeCell ref="B46:C46"/>
    <mergeCell ref="A40:C40"/>
    <mergeCell ref="B51:C51"/>
    <mergeCell ref="D51:E51"/>
    <mergeCell ref="F51:G51"/>
    <mergeCell ref="L19:M19"/>
    <mergeCell ref="L20:M20"/>
    <mergeCell ref="L25:M25"/>
    <mergeCell ref="I25:K25"/>
    <mergeCell ref="C25:E25"/>
    <mergeCell ref="A34:C34"/>
    <mergeCell ref="A35:C35"/>
    <mergeCell ref="A31:C32"/>
    <mergeCell ref="H46:J46"/>
    <mergeCell ref="H51:J51"/>
    <mergeCell ref="M46:O46"/>
    <mergeCell ref="M51:O51"/>
    <mergeCell ref="B50:C50"/>
    <mergeCell ref="D50:E50"/>
    <mergeCell ref="H50:J50"/>
    <mergeCell ref="K50:L50"/>
    <mergeCell ref="H68:I68"/>
    <mergeCell ref="J68:K68"/>
    <mergeCell ref="L68:M68"/>
    <mergeCell ref="N68:O68"/>
    <mergeCell ref="B48:C48"/>
    <mergeCell ref="D48:E48"/>
    <mergeCell ref="F48:G48"/>
    <mergeCell ref="H48:J48"/>
    <mergeCell ref="K48:L48"/>
    <mergeCell ref="M48:O48"/>
    <mergeCell ref="B49:C49"/>
    <mergeCell ref="D49:E49"/>
    <mergeCell ref="F49:G49"/>
    <mergeCell ref="H49:J49"/>
    <mergeCell ref="K49:L49"/>
    <mergeCell ref="M49:O49"/>
    <mergeCell ref="F50:G50"/>
    <mergeCell ref="F58:G58"/>
    <mergeCell ref="H56:I56"/>
    <mergeCell ref="H61:I61"/>
    <mergeCell ref="H65:I65"/>
    <mergeCell ref="F61:G61"/>
    <mergeCell ref="J55:M55"/>
    <mergeCell ref="A53:O53"/>
    <mergeCell ref="M50:O50"/>
    <mergeCell ref="A60:C60"/>
    <mergeCell ref="D60:E60"/>
    <mergeCell ref="F60:G60"/>
    <mergeCell ref="H60:I60"/>
    <mergeCell ref="A37:C37"/>
    <mergeCell ref="A38:C38"/>
    <mergeCell ref="D55:E56"/>
    <mergeCell ref="A55:C56"/>
    <mergeCell ref="F46:G46"/>
    <mergeCell ref="A58:C58"/>
    <mergeCell ref="A57:C57"/>
    <mergeCell ref="L57:M57"/>
    <mergeCell ref="N57:O57"/>
    <mergeCell ref="A41:C41"/>
    <mergeCell ref="F56:G56"/>
    <mergeCell ref="J56:K56"/>
    <mergeCell ref="L56:M56"/>
    <mergeCell ref="N55:O56"/>
    <mergeCell ref="F55:I55"/>
    <mergeCell ref="D57:E57"/>
    <mergeCell ref="D58:E58"/>
    <mergeCell ref="F57:G57"/>
    <mergeCell ref="N60:O60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2" max="14" man="1"/>
  </rowBreaks>
  <ignoredErrors>
    <ignoredError sqref="O10" evalError="1"/>
    <ignoredError sqref="E41:F4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64"/>
  <sheetViews>
    <sheetView tabSelected="1" topLeftCell="A37" zoomScale="50" zoomScaleNormal="50" workbookViewId="0">
      <selection activeCell="V30" sqref="V30"/>
    </sheetView>
  </sheetViews>
  <sheetFormatPr defaultColWidth="9.109375" defaultRowHeight="18"/>
  <cols>
    <col min="1" max="2" width="4.44140625" style="11" customWidth="1"/>
    <col min="3" max="3" width="34.88671875" style="11" customWidth="1"/>
    <col min="4" max="6" width="8.44140625" style="11" customWidth="1"/>
    <col min="7" max="9" width="11.33203125" style="11" customWidth="1"/>
    <col min="10" max="10" width="8.6640625" style="11" customWidth="1"/>
    <col min="11" max="11" width="10.109375" style="11" customWidth="1"/>
    <col min="12" max="12" width="9" style="11" customWidth="1"/>
    <col min="13" max="13" width="12.33203125" style="11" customWidth="1"/>
    <col min="14" max="14" width="12.5546875" style="11" customWidth="1"/>
    <col min="15" max="15" width="14.5546875" style="11" customWidth="1"/>
    <col min="16" max="16" width="14" style="11" customWidth="1"/>
    <col min="17" max="17" width="12.5546875" style="11" customWidth="1"/>
    <col min="18" max="18" width="12.33203125" style="11" customWidth="1"/>
    <col min="19" max="19" width="14.5546875" style="11" customWidth="1"/>
    <col min="20" max="20" width="14" style="11" customWidth="1"/>
    <col min="21" max="21" width="12.5546875" style="11" customWidth="1"/>
    <col min="22" max="22" width="12.33203125" style="11" customWidth="1"/>
    <col min="23" max="23" width="14.88671875" style="11" customWidth="1"/>
    <col min="24" max="24" width="14" style="11" customWidth="1"/>
    <col min="25" max="25" width="12.5546875" style="11" customWidth="1"/>
    <col min="26" max="26" width="12.33203125" style="11" customWidth="1"/>
    <col min="27" max="27" width="14.5546875" style="11" customWidth="1"/>
    <col min="28" max="28" width="14.44140625" style="11" customWidth="1"/>
    <col min="29" max="29" width="12.33203125" style="11" customWidth="1"/>
    <col min="30" max="31" width="14.5546875" style="11" customWidth="1"/>
    <col min="32" max="32" width="14" style="11" customWidth="1"/>
    <col min="33" max="16384" width="9.109375" style="11"/>
  </cols>
  <sheetData>
    <row r="1" spans="1:32" ht="18.75" customHeight="1"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335" t="s">
        <v>201</v>
      </c>
      <c r="AE1" s="335"/>
      <c r="AF1" s="335"/>
    </row>
    <row r="2" spans="1:32" ht="18.75" customHeight="1">
      <c r="C2" s="78" t="s">
        <v>194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3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6" t="s">
        <v>264</v>
      </c>
    </row>
    <row r="4" spans="1:32" ht="45.75" customHeight="1">
      <c r="A4" s="460" t="s">
        <v>33</v>
      </c>
      <c r="B4" s="438" t="s">
        <v>86</v>
      </c>
      <c r="C4" s="440"/>
      <c r="D4" s="404" t="s">
        <v>87</v>
      </c>
      <c r="E4" s="405"/>
      <c r="F4" s="405"/>
      <c r="G4" s="404" t="s">
        <v>136</v>
      </c>
      <c r="H4" s="405"/>
      <c r="I4" s="405"/>
      <c r="J4" s="405"/>
      <c r="K4" s="405"/>
      <c r="L4" s="405"/>
      <c r="M4" s="405"/>
      <c r="N4" s="405"/>
      <c r="O4" s="405"/>
      <c r="P4" s="405"/>
      <c r="Q4" s="406"/>
      <c r="R4" s="380" t="s">
        <v>88</v>
      </c>
      <c r="S4" s="411"/>
      <c r="T4" s="411"/>
      <c r="U4" s="411"/>
      <c r="V4" s="411"/>
      <c r="W4" s="411"/>
      <c r="X4" s="411"/>
      <c r="Y4" s="411"/>
      <c r="Z4" s="381"/>
      <c r="AA4" s="329" t="s">
        <v>183</v>
      </c>
      <c r="AB4" s="330"/>
      <c r="AC4" s="330"/>
      <c r="AD4" s="329" t="s">
        <v>184</v>
      </c>
      <c r="AE4" s="330"/>
      <c r="AF4" s="330"/>
    </row>
    <row r="5" spans="1:32" ht="77.25" customHeight="1">
      <c r="A5" s="462"/>
      <c r="B5" s="444"/>
      <c r="C5" s="446"/>
      <c r="D5" s="407"/>
      <c r="E5" s="408"/>
      <c r="F5" s="408"/>
      <c r="G5" s="407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385" t="s">
        <v>287</v>
      </c>
      <c r="S5" s="431"/>
      <c r="T5" s="386"/>
      <c r="U5" s="385" t="s">
        <v>288</v>
      </c>
      <c r="V5" s="431"/>
      <c r="W5" s="386"/>
      <c r="X5" s="385" t="s">
        <v>289</v>
      </c>
      <c r="Y5" s="431"/>
      <c r="Z5" s="386"/>
      <c r="AA5" s="330"/>
      <c r="AB5" s="330"/>
      <c r="AC5" s="330"/>
      <c r="AD5" s="330"/>
      <c r="AE5" s="330"/>
      <c r="AF5" s="330"/>
    </row>
    <row r="6" spans="1:32" ht="28.5" customHeight="1">
      <c r="A6" s="79">
        <v>1</v>
      </c>
      <c r="B6" s="491">
        <v>2</v>
      </c>
      <c r="C6" s="492"/>
      <c r="D6" s="385">
        <v>3</v>
      </c>
      <c r="E6" s="431"/>
      <c r="F6" s="431"/>
      <c r="G6" s="385">
        <v>4</v>
      </c>
      <c r="H6" s="431"/>
      <c r="I6" s="431"/>
      <c r="J6" s="431"/>
      <c r="K6" s="431"/>
      <c r="L6" s="431"/>
      <c r="M6" s="431"/>
      <c r="N6" s="431"/>
      <c r="O6" s="431"/>
      <c r="P6" s="431"/>
      <c r="Q6" s="386"/>
      <c r="R6" s="385">
        <v>5</v>
      </c>
      <c r="S6" s="431"/>
      <c r="T6" s="386"/>
      <c r="U6" s="385">
        <v>6</v>
      </c>
      <c r="V6" s="431"/>
      <c r="W6" s="386"/>
      <c r="X6" s="380">
        <v>7</v>
      </c>
      <c r="Y6" s="411"/>
      <c r="Z6" s="381"/>
      <c r="AA6" s="380">
        <v>8</v>
      </c>
      <c r="AB6" s="411"/>
      <c r="AC6" s="381"/>
      <c r="AD6" s="380">
        <v>9</v>
      </c>
      <c r="AE6" s="411"/>
      <c r="AF6" s="381"/>
    </row>
    <row r="7" spans="1:32" ht="34.5" customHeight="1">
      <c r="A7" s="79">
        <v>1</v>
      </c>
      <c r="B7" s="484" t="s">
        <v>323</v>
      </c>
      <c r="C7" s="485"/>
      <c r="D7" s="486">
        <v>2006</v>
      </c>
      <c r="E7" s="487"/>
      <c r="F7" s="487"/>
      <c r="G7" s="488" t="s">
        <v>324</v>
      </c>
      <c r="H7" s="489"/>
      <c r="I7" s="489"/>
      <c r="J7" s="489"/>
      <c r="K7" s="489"/>
      <c r="L7" s="489"/>
      <c r="M7" s="489"/>
      <c r="N7" s="489"/>
      <c r="O7" s="489"/>
      <c r="P7" s="489"/>
      <c r="Q7" s="490"/>
      <c r="R7" s="475">
        <v>6.6</v>
      </c>
      <c r="S7" s="476"/>
      <c r="T7" s="477"/>
      <c r="U7" s="475">
        <v>8</v>
      </c>
      <c r="V7" s="476"/>
      <c r="W7" s="477"/>
      <c r="X7" s="475">
        <v>17.100000000000001</v>
      </c>
      <c r="Y7" s="476"/>
      <c r="Z7" s="477"/>
      <c r="AA7" s="475">
        <f>X7-U7</f>
        <v>9.1000000000000014</v>
      </c>
      <c r="AB7" s="476"/>
      <c r="AC7" s="477"/>
      <c r="AD7" s="475">
        <f>IF(U7=0,0,X7/U7*100)</f>
        <v>213.75000000000003</v>
      </c>
      <c r="AE7" s="476"/>
      <c r="AF7" s="477"/>
    </row>
    <row r="8" spans="1:32" ht="34.5" customHeight="1">
      <c r="A8" s="79"/>
      <c r="B8" s="484"/>
      <c r="C8" s="485"/>
      <c r="D8" s="486"/>
      <c r="E8" s="487"/>
      <c r="F8" s="487"/>
      <c r="G8" s="486"/>
      <c r="H8" s="487"/>
      <c r="I8" s="487"/>
      <c r="J8" s="487"/>
      <c r="K8" s="487"/>
      <c r="L8" s="487"/>
      <c r="M8" s="487"/>
      <c r="N8" s="487"/>
      <c r="O8" s="487"/>
      <c r="P8" s="487"/>
      <c r="Q8" s="493"/>
      <c r="R8" s="475"/>
      <c r="S8" s="476"/>
      <c r="T8" s="477"/>
      <c r="U8" s="475"/>
      <c r="V8" s="476"/>
      <c r="W8" s="477"/>
      <c r="X8" s="475"/>
      <c r="Y8" s="476"/>
      <c r="Z8" s="477"/>
      <c r="AA8" s="475">
        <f t="shared" ref="AA8:AA9" si="0">X8-U8</f>
        <v>0</v>
      </c>
      <c r="AB8" s="476"/>
      <c r="AC8" s="477"/>
      <c r="AD8" s="475">
        <f t="shared" ref="AD8:AD9" si="1">IF(U8=0,0,X8/U8*100)</f>
        <v>0</v>
      </c>
      <c r="AE8" s="476"/>
      <c r="AF8" s="477"/>
    </row>
    <row r="9" spans="1:32" ht="37.5" customHeight="1">
      <c r="A9" s="466" t="s">
        <v>35</v>
      </c>
      <c r="B9" s="467"/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8"/>
      <c r="R9" s="472">
        <f>SUM(R7:T8)</f>
        <v>6.6</v>
      </c>
      <c r="S9" s="473"/>
      <c r="T9" s="474"/>
      <c r="U9" s="472">
        <f>SUM(U7:W8)</f>
        <v>8</v>
      </c>
      <c r="V9" s="473"/>
      <c r="W9" s="474"/>
      <c r="X9" s="472">
        <f>SUM(X7:Z8)</f>
        <v>17.100000000000001</v>
      </c>
      <c r="Y9" s="473"/>
      <c r="Z9" s="474"/>
      <c r="AA9" s="472">
        <f t="shared" si="0"/>
        <v>9.1000000000000014</v>
      </c>
      <c r="AB9" s="473"/>
      <c r="AC9" s="474"/>
      <c r="AD9" s="472">
        <f t="shared" si="1"/>
        <v>213.75000000000003</v>
      </c>
      <c r="AE9" s="473"/>
      <c r="AF9" s="474"/>
    </row>
    <row r="10" spans="1:32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29"/>
      <c r="AF10" s="29"/>
    </row>
    <row r="11" spans="1:32" ht="10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4"/>
      <c r="AF11" s="34"/>
    </row>
    <row r="12" spans="1:32" s="35" customFormat="1" ht="18.75" customHeight="1">
      <c r="C12" s="78" t="s">
        <v>195</v>
      </c>
    </row>
    <row r="13" spans="1:32" s="35" customFormat="1" ht="18.75" customHeight="1">
      <c r="AF13" s="22"/>
    </row>
    <row r="14" spans="1:32" ht="45.75" customHeight="1">
      <c r="A14" s="480" t="s">
        <v>33</v>
      </c>
      <c r="B14" s="438" t="s">
        <v>89</v>
      </c>
      <c r="C14" s="440"/>
      <c r="D14" s="329" t="s">
        <v>86</v>
      </c>
      <c r="E14" s="329"/>
      <c r="F14" s="329"/>
      <c r="G14" s="329"/>
      <c r="H14" s="404" t="s">
        <v>136</v>
      </c>
      <c r="I14" s="405"/>
      <c r="J14" s="405"/>
      <c r="K14" s="405"/>
      <c r="L14" s="405"/>
      <c r="M14" s="405"/>
      <c r="N14" s="405"/>
      <c r="O14" s="406"/>
      <c r="P14" s="404" t="s">
        <v>162</v>
      </c>
      <c r="Q14" s="406"/>
      <c r="R14" s="380" t="s">
        <v>88</v>
      </c>
      <c r="S14" s="411"/>
      <c r="T14" s="411"/>
      <c r="U14" s="411"/>
      <c r="V14" s="411"/>
      <c r="W14" s="411"/>
      <c r="X14" s="411"/>
      <c r="Y14" s="411"/>
      <c r="Z14" s="381"/>
      <c r="AA14" s="329" t="s">
        <v>183</v>
      </c>
      <c r="AB14" s="330"/>
      <c r="AC14" s="330"/>
      <c r="AD14" s="329" t="s">
        <v>184</v>
      </c>
      <c r="AE14" s="330"/>
      <c r="AF14" s="330"/>
    </row>
    <row r="15" spans="1:32" ht="59.25" customHeight="1">
      <c r="A15" s="480"/>
      <c r="B15" s="444"/>
      <c r="C15" s="446"/>
      <c r="D15" s="329"/>
      <c r="E15" s="329"/>
      <c r="F15" s="329"/>
      <c r="G15" s="329"/>
      <c r="H15" s="407"/>
      <c r="I15" s="408"/>
      <c r="J15" s="408"/>
      <c r="K15" s="408"/>
      <c r="L15" s="408"/>
      <c r="M15" s="408"/>
      <c r="N15" s="408"/>
      <c r="O15" s="409"/>
      <c r="P15" s="407"/>
      <c r="Q15" s="409"/>
      <c r="R15" s="385" t="s">
        <v>287</v>
      </c>
      <c r="S15" s="431"/>
      <c r="T15" s="386"/>
      <c r="U15" s="385" t="s">
        <v>288</v>
      </c>
      <c r="V15" s="431"/>
      <c r="W15" s="386"/>
      <c r="X15" s="385" t="s">
        <v>289</v>
      </c>
      <c r="Y15" s="431"/>
      <c r="Z15" s="386"/>
      <c r="AA15" s="330"/>
      <c r="AB15" s="330"/>
      <c r="AC15" s="330"/>
      <c r="AD15" s="330"/>
      <c r="AE15" s="330"/>
      <c r="AF15" s="330"/>
    </row>
    <row r="16" spans="1:32" ht="28.5" customHeight="1">
      <c r="A16" s="176">
        <v>1</v>
      </c>
      <c r="B16" s="491">
        <v>2</v>
      </c>
      <c r="C16" s="492"/>
      <c r="D16" s="329">
        <v>3</v>
      </c>
      <c r="E16" s="329"/>
      <c r="F16" s="329"/>
      <c r="G16" s="329"/>
      <c r="H16" s="385">
        <v>4</v>
      </c>
      <c r="I16" s="431"/>
      <c r="J16" s="431"/>
      <c r="K16" s="431"/>
      <c r="L16" s="431"/>
      <c r="M16" s="431"/>
      <c r="N16" s="431"/>
      <c r="O16" s="386"/>
      <c r="P16" s="385">
        <v>5</v>
      </c>
      <c r="Q16" s="386"/>
      <c r="R16" s="385">
        <v>6</v>
      </c>
      <c r="S16" s="431"/>
      <c r="T16" s="386"/>
      <c r="U16" s="385">
        <v>7</v>
      </c>
      <c r="V16" s="431"/>
      <c r="W16" s="386"/>
      <c r="X16" s="385">
        <v>8</v>
      </c>
      <c r="Y16" s="431"/>
      <c r="Z16" s="386"/>
      <c r="AA16" s="385">
        <v>9</v>
      </c>
      <c r="AB16" s="431"/>
      <c r="AC16" s="386"/>
      <c r="AD16" s="385">
        <v>10</v>
      </c>
      <c r="AE16" s="431"/>
      <c r="AF16" s="386"/>
    </row>
    <row r="17" spans="1:32" ht="30.75" customHeight="1">
      <c r="A17" s="175"/>
      <c r="B17" s="478"/>
      <c r="C17" s="479"/>
      <c r="D17" s="454"/>
      <c r="E17" s="454"/>
      <c r="F17" s="454"/>
      <c r="G17" s="454"/>
      <c r="H17" s="481"/>
      <c r="I17" s="482"/>
      <c r="J17" s="482"/>
      <c r="K17" s="482"/>
      <c r="L17" s="482"/>
      <c r="M17" s="482"/>
      <c r="N17" s="482"/>
      <c r="O17" s="483"/>
      <c r="P17" s="501"/>
      <c r="Q17" s="502"/>
      <c r="R17" s="375"/>
      <c r="S17" s="417"/>
      <c r="T17" s="376"/>
      <c r="U17" s="375"/>
      <c r="V17" s="417"/>
      <c r="W17" s="376"/>
      <c r="X17" s="375"/>
      <c r="Y17" s="417"/>
      <c r="Z17" s="376"/>
      <c r="AA17" s="375">
        <f>X17-U17</f>
        <v>0</v>
      </c>
      <c r="AB17" s="417"/>
      <c r="AC17" s="376"/>
      <c r="AD17" s="375">
        <f>IF(U17=0,0,X17/U17*100)</f>
        <v>0</v>
      </c>
      <c r="AE17" s="417"/>
      <c r="AF17" s="376"/>
    </row>
    <row r="18" spans="1:32" ht="30.75" customHeight="1">
      <c r="A18" s="175"/>
      <c r="B18" s="478"/>
      <c r="C18" s="479"/>
      <c r="D18" s="454"/>
      <c r="E18" s="454"/>
      <c r="F18" s="454"/>
      <c r="G18" s="454"/>
      <c r="H18" s="481"/>
      <c r="I18" s="482"/>
      <c r="J18" s="482"/>
      <c r="K18" s="482"/>
      <c r="L18" s="482"/>
      <c r="M18" s="482"/>
      <c r="N18" s="482"/>
      <c r="O18" s="483"/>
      <c r="P18" s="501"/>
      <c r="Q18" s="502"/>
      <c r="R18" s="375"/>
      <c r="S18" s="417"/>
      <c r="T18" s="376"/>
      <c r="U18" s="375"/>
      <c r="V18" s="417"/>
      <c r="W18" s="376"/>
      <c r="X18" s="375"/>
      <c r="Y18" s="417"/>
      <c r="Z18" s="376"/>
      <c r="AA18" s="375">
        <f t="shared" ref="AA18:AA19" si="2">X18-U18</f>
        <v>0</v>
      </c>
      <c r="AB18" s="417"/>
      <c r="AC18" s="376"/>
      <c r="AD18" s="375">
        <f t="shared" ref="AD18:AD19" si="3">IF(U18=0,0,X18/U18*100)</f>
        <v>0</v>
      </c>
      <c r="AE18" s="417"/>
      <c r="AF18" s="376"/>
    </row>
    <row r="19" spans="1:32" ht="38.25" customHeight="1">
      <c r="A19" s="466" t="s">
        <v>35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  <c r="Q19" s="468"/>
      <c r="R19" s="421">
        <f>SUM(R17:T18)</f>
        <v>0</v>
      </c>
      <c r="S19" s="422"/>
      <c r="T19" s="423"/>
      <c r="U19" s="421">
        <f t="shared" ref="U19" si="4">SUM(U17:W18)</f>
        <v>0</v>
      </c>
      <c r="V19" s="422"/>
      <c r="W19" s="423"/>
      <c r="X19" s="421">
        <f t="shared" ref="X19" si="5">SUM(X17:Z18)</f>
        <v>0</v>
      </c>
      <c r="Y19" s="422"/>
      <c r="Z19" s="423"/>
      <c r="AA19" s="421">
        <f t="shared" si="2"/>
        <v>0</v>
      </c>
      <c r="AB19" s="422"/>
      <c r="AC19" s="423"/>
      <c r="AD19" s="421">
        <f t="shared" si="3"/>
        <v>0</v>
      </c>
      <c r="AE19" s="422"/>
      <c r="AF19" s="423"/>
    </row>
    <row r="20" spans="1:32" ht="2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6"/>
      <c r="R20" s="177"/>
      <c r="S20" s="177"/>
      <c r="T20" s="177"/>
      <c r="U20" s="177"/>
      <c r="V20" s="177"/>
      <c r="W20" s="66"/>
      <c r="X20" s="66"/>
      <c r="Y20" s="66"/>
      <c r="Z20" s="66"/>
      <c r="AA20" s="66"/>
      <c r="AB20" s="66"/>
      <c r="AC20" s="66"/>
      <c r="AD20" s="66"/>
      <c r="AE20" s="66"/>
      <c r="AF20" s="177"/>
    </row>
    <row r="21" spans="1:32" ht="16.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6"/>
      <c r="R21" s="177"/>
      <c r="S21" s="177"/>
      <c r="T21" s="177"/>
      <c r="U21" s="177"/>
      <c r="V21" s="177"/>
      <c r="W21" s="66"/>
      <c r="X21" s="66"/>
      <c r="Y21" s="66"/>
      <c r="Z21" s="66"/>
      <c r="AA21" s="66"/>
      <c r="AB21" s="66"/>
      <c r="AC21" s="66"/>
      <c r="AD21" s="66"/>
      <c r="AE21" s="66"/>
      <c r="AF21" s="177"/>
    </row>
    <row r="22" spans="1:32" s="35" customFormat="1" ht="18.75" customHeight="1">
      <c r="A22" s="77"/>
      <c r="B22" s="77"/>
      <c r="C22" s="77" t="s">
        <v>290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spans="1:32" ht="21">
      <c r="A23" s="80"/>
      <c r="B23" s="80"/>
      <c r="C23" s="80"/>
      <c r="D23" s="80"/>
      <c r="E23" s="80"/>
      <c r="F23" s="80"/>
      <c r="G23" s="80"/>
      <c r="H23" s="80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80"/>
      <c r="X23" s="66"/>
      <c r="Y23" s="66"/>
      <c r="Z23" s="447"/>
      <c r="AA23" s="447"/>
      <c r="AB23" s="447"/>
      <c r="AC23" s="66"/>
      <c r="AD23" s="447" t="s">
        <v>185</v>
      </c>
      <c r="AE23" s="447"/>
      <c r="AF23" s="447"/>
    </row>
    <row r="24" spans="1:32" ht="42" customHeight="1">
      <c r="A24" s="460" t="s">
        <v>33</v>
      </c>
      <c r="B24" s="438" t="s">
        <v>105</v>
      </c>
      <c r="C24" s="439"/>
      <c r="D24" s="439"/>
      <c r="E24" s="439"/>
      <c r="F24" s="439"/>
      <c r="G24" s="439"/>
      <c r="H24" s="439"/>
      <c r="I24" s="439"/>
      <c r="J24" s="439"/>
      <c r="K24" s="439"/>
      <c r="L24" s="440"/>
      <c r="M24" s="448" t="s">
        <v>34</v>
      </c>
      <c r="N24" s="449"/>
      <c r="O24" s="449"/>
      <c r="P24" s="450"/>
      <c r="Q24" s="448" t="s">
        <v>57</v>
      </c>
      <c r="R24" s="449"/>
      <c r="S24" s="449"/>
      <c r="T24" s="450"/>
      <c r="U24" s="448" t="s">
        <v>126</v>
      </c>
      <c r="V24" s="449"/>
      <c r="W24" s="449"/>
      <c r="X24" s="450"/>
      <c r="Y24" s="448" t="s">
        <v>266</v>
      </c>
      <c r="Z24" s="449"/>
      <c r="AA24" s="449"/>
      <c r="AB24" s="450"/>
      <c r="AC24" s="448" t="s">
        <v>35</v>
      </c>
      <c r="AD24" s="449"/>
      <c r="AE24" s="449"/>
      <c r="AF24" s="450"/>
    </row>
    <row r="25" spans="1:32" ht="34.5" customHeight="1">
      <c r="A25" s="461"/>
      <c r="B25" s="441"/>
      <c r="C25" s="442"/>
      <c r="D25" s="442"/>
      <c r="E25" s="442"/>
      <c r="F25" s="442"/>
      <c r="G25" s="442"/>
      <c r="H25" s="442"/>
      <c r="I25" s="442"/>
      <c r="J25" s="442"/>
      <c r="K25" s="442"/>
      <c r="L25" s="443"/>
      <c r="M25" s="436" t="s">
        <v>103</v>
      </c>
      <c r="N25" s="436" t="s">
        <v>104</v>
      </c>
      <c r="O25" s="436" t="s">
        <v>111</v>
      </c>
      <c r="P25" s="436" t="s">
        <v>112</v>
      </c>
      <c r="Q25" s="436" t="s">
        <v>103</v>
      </c>
      <c r="R25" s="436" t="s">
        <v>104</v>
      </c>
      <c r="S25" s="436" t="s">
        <v>111</v>
      </c>
      <c r="T25" s="436" t="s">
        <v>112</v>
      </c>
      <c r="U25" s="436" t="s">
        <v>103</v>
      </c>
      <c r="V25" s="436" t="s">
        <v>104</v>
      </c>
      <c r="W25" s="436" t="s">
        <v>111</v>
      </c>
      <c r="X25" s="436" t="s">
        <v>112</v>
      </c>
      <c r="Y25" s="436" t="s">
        <v>103</v>
      </c>
      <c r="Z25" s="436" t="s">
        <v>104</v>
      </c>
      <c r="AA25" s="436" t="s">
        <v>111</v>
      </c>
      <c r="AB25" s="436" t="s">
        <v>112</v>
      </c>
      <c r="AC25" s="436" t="s">
        <v>103</v>
      </c>
      <c r="AD25" s="436" t="s">
        <v>104</v>
      </c>
      <c r="AE25" s="436" t="s">
        <v>111</v>
      </c>
      <c r="AF25" s="436" t="s">
        <v>112</v>
      </c>
    </row>
    <row r="26" spans="1:32" ht="24.9" customHeight="1">
      <c r="A26" s="462"/>
      <c r="B26" s="444"/>
      <c r="C26" s="445"/>
      <c r="D26" s="445"/>
      <c r="E26" s="445"/>
      <c r="F26" s="445"/>
      <c r="G26" s="445"/>
      <c r="H26" s="445"/>
      <c r="I26" s="445"/>
      <c r="J26" s="445"/>
      <c r="K26" s="445"/>
      <c r="L26" s="446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</row>
    <row r="27" spans="1:32" ht="33.75" customHeight="1">
      <c r="A27" s="175">
        <v>1</v>
      </c>
      <c r="B27" s="465">
        <v>2</v>
      </c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173">
        <v>3</v>
      </c>
      <c r="N27" s="173">
        <v>4</v>
      </c>
      <c r="O27" s="173">
        <v>5</v>
      </c>
      <c r="P27" s="173">
        <v>6</v>
      </c>
      <c r="Q27" s="173">
        <v>7</v>
      </c>
      <c r="R27" s="173">
        <v>8</v>
      </c>
      <c r="S27" s="173">
        <v>9</v>
      </c>
      <c r="T27" s="173">
        <v>10</v>
      </c>
      <c r="U27" s="173">
        <v>11</v>
      </c>
      <c r="V27" s="173">
        <v>12</v>
      </c>
      <c r="W27" s="173">
        <v>13</v>
      </c>
      <c r="X27" s="173">
        <v>14</v>
      </c>
      <c r="Y27" s="227">
        <v>15</v>
      </c>
      <c r="Z27" s="227">
        <v>16</v>
      </c>
      <c r="AA27" s="227">
        <v>17</v>
      </c>
      <c r="AB27" s="227">
        <v>18</v>
      </c>
      <c r="AC27" s="173">
        <v>19</v>
      </c>
      <c r="AD27" s="173">
        <v>20</v>
      </c>
      <c r="AE27" s="173">
        <v>21</v>
      </c>
      <c r="AF27" s="173">
        <v>22</v>
      </c>
    </row>
    <row r="28" spans="1:32" ht="28.5" customHeight="1">
      <c r="A28" s="274">
        <v>1</v>
      </c>
      <c r="B28" s="469" t="s">
        <v>337</v>
      </c>
      <c r="C28" s="470"/>
      <c r="D28" s="470"/>
      <c r="E28" s="470"/>
      <c r="F28" s="470"/>
      <c r="G28" s="470"/>
      <c r="H28" s="470"/>
      <c r="I28" s="470"/>
      <c r="J28" s="470"/>
      <c r="K28" s="470"/>
      <c r="L28" s="471"/>
      <c r="M28" s="103"/>
      <c r="N28" s="103"/>
      <c r="O28" s="103">
        <f>N28-M28</f>
        <v>0</v>
      </c>
      <c r="P28" s="138">
        <f>IF(M28=0,0,N28/M28*100)</f>
        <v>0</v>
      </c>
      <c r="Q28" s="103"/>
      <c r="R28" s="103"/>
      <c r="S28" s="103">
        <f>R28-Q28</f>
        <v>0</v>
      </c>
      <c r="T28" s="138">
        <f>IF(Q28=0,0,R28/Q28*100)</f>
        <v>0</v>
      </c>
      <c r="U28" s="103"/>
      <c r="V28" s="138">
        <v>23.1</v>
      </c>
      <c r="W28" s="103">
        <f>V28-U28</f>
        <v>23.1</v>
      </c>
      <c r="X28" s="138">
        <f>IF(U28=0,0,V28/U28*100)</f>
        <v>0</v>
      </c>
      <c r="Y28" s="138"/>
      <c r="Z28" s="138">
        <v>2367.1</v>
      </c>
      <c r="AA28" s="103">
        <f>Z28-Y28</f>
        <v>2367.1</v>
      </c>
      <c r="AB28" s="138">
        <f>IF(Y28=0,0,Z28/Y28*100)</f>
        <v>0</v>
      </c>
      <c r="AC28" s="138">
        <f>SUM(M28,Q28,U28,Y28)</f>
        <v>0</v>
      </c>
      <c r="AD28" s="138">
        <f>SUM(N28,R28,V28,Z28)</f>
        <v>2390.1999999999998</v>
      </c>
      <c r="AE28" s="103">
        <f>AD28-AC28</f>
        <v>2390.1999999999998</v>
      </c>
      <c r="AF28" s="138">
        <f>IF(AC28=0,0,AD28/AC28*100)</f>
        <v>0</v>
      </c>
    </row>
    <row r="29" spans="1:32" s="271" customFormat="1" ht="28.5" customHeight="1">
      <c r="A29" s="274">
        <v>2</v>
      </c>
      <c r="B29" s="469" t="s">
        <v>338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1"/>
      <c r="M29" s="103"/>
      <c r="N29" s="103"/>
      <c r="O29" s="103">
        <f t="shared" ref="O29:O32" si="6">N29-M29</f>
        <v>0</v>
      </c>
      <c r="P29" s="138">
        <f t="shared" ref="P29:P32" si="7">IF(M29=0,0,N29/M29*100)</f>
        <v>0</v>
      </c>
      <c r="Q29" s="103"/>
      <c r="R29" s="103"/>
      <c r="S29" s="103">
        <f t="shared" ref="S29:S32" si="8">R29-Q29</f>
        <v>0</v>
      </c>
      <c r="T29" s="138">
        <f t="shared" ref="T29:T32" si="9">IF(Q29=0,0,R29/Q29*100)</f>
        <v>0</v>
      </c>
      <c r="U29" s="103"/>
      <c r="V29" s="138">
        <v>2.4</v>
      </c>
      <c r="W29" s="103">
        <f t="shared" ref="W29:W32" si="10">V29-U29</f>
        <v>2.4</v>
      </c>
      <c r="X29" s="138">
        <f t="shared" ref="X29:X32" si="11">IF(U29=0,0,V29/U29*100)</f>
        <v>0</v>
      </c>
      <c r="Y29" s="138"/>
      <c r="Z29" s="138"/>
      <c r="AA29" s="103">
        <f t="shared" ref="AA29:AA32" si="12">Z29-Y29</f>
        <v>0</v>
      </c>
      <c r="AB29" s="138">
        <f t="shared" ref="AB29:AB32" si="13">IF(Y29=0,0,Z29/Y29*100)</f>
        <v>0</v>
      </c>
      <c r="AC29" s="138">
        <f t="shared" ref="AC29:AC31" si="14">SUM(M29,Q29,U29,Y29)</f>
        <v>0</v>
      </c>
      <c r="AD29" s="138">
        <f t="shared" ref="AD29:AD31" si="15">SUM(N29,R29,V29,Z29)</f>
        <v>2.4</v>
      </c>
      <c r="AE29" s="103">
        <f t="shared" ref="AE29:AE32" si="16">AD29-AC29</f>
        <v>2.4</v>
      </c>
      <c r="AF29" s="138">
        <f t="shared" ref="AF29:AF32" si="17">IF(AC29=0,0,AD29/AC29*100)</f>
        <v>0</v>
      </c>
    </row>
    <row r="30" spans="1:32" s="271" customFormat="1" ht="28.5" customHeight="1">
      <c r="A30" s="274"/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7"/>
      <c r="M30" s="103"/>
      <c r="N30" s="103"/>
      <c r="O30" s="103">
        <f t="shared" si="6"/>
        <v>0</v>
      </c>
      <c r="P30" s="138">
        <f t="shared" si="7"/>
        <v>0</v>
      </c>
      <c r="Q30" s="103"/>
      <c r="R30" s="103"/>
      <c r="S30" s="103">
        <f t="shared" si="8"/>
        <v>0</v>
      </c>
      <c r="T30" s="138">
        <f t="shared" si="9"/>
        <v>0</v>
      </c>
      <c r="U30" s="103"/>
      <c r="V30" s="138"/>
      <c r="W30" s="103">
        <f t="shared" si="10"/>
        <v>0</v>
      </c>
      <c r="X30" s="138">
        <f t="shared" si="11"/>
        <v>0</v>
      </c>
      <c r="Y30" s="138"/>
      <c r="Z30" s="138"/>
      <c r="AA30" s="103">
        <f t="shared" si="12"/>
        <v>0</v>
      </c>
      <c r="AB30" s="138">
        <f t="shared" si="13"/>
        <v>0</v>
      </c>
      <c r="AC30" s="138">
        <f t="shared" si="14"/>
        <v>0</v>
      </c>
      <c r="AD30" s="138">
        <f t="shared" si="15"/>
        <v>0</v>
      </c>
      <c r="AE30" s="103">
        <f t="shared" si="16"/>
        <v>0</v>
      </c>
      <c r="AF30" s="138">
        <f t="shared" si="17"/>
        <v>0</v>
      </c>
    </row>
    <row r="31" spans="1:32" ht="28.5" customHeight="1">
      <c r="A31" s="274"/>
      <c r="B31" s="469"/>
      <c r="C31" s="470"/>
      <c r="D31" s="470"/>
      <c r="E31" s="470"/>
      <c r="F31" s="470"/>
      <c r="G31" s="470"/>
      <c r="H31" s="470"/>
      <c r="I31" s="470"/>
      <c r="J31" s="470"/>
      <c r="K31" s="470"/>
      <c r="L31" s="471"/>
      <c r="M31" s="103"/>
      <c r="N31" s="103"/>
      <c r="O31" s="103">
        <f t="shared" si="6"/>
        <v>0</v>
      </c>
      <c r="P31" s="138">
        <f t="shared" si="7"/>
        <v>0</v>
      </c>
      <c r="Q31" s="103"/>
      <c r="R31" s="294"/>
      <c r="S31" s="103">
        <f t="shared" si="8"/>
        <v>0</v>
      </c>
      <c r="T31" s="138">
        <f t="shared" si="9"/>
        <v>0</v>
      </c>
      <c r="U31" s="103"/>
      <c r="V31" s="103"/>
      <c r="W31" s="103">
        <f t="shared" si="10"/>
        <v>0</v>
      </c>
      <c r="X31" s="138">
        <f t="shared" si="11"/>
        <v>0</v>
      </c>
      <c r="Y31" s="103"/>
      <c r="Z31" s="103"/>
      <c r="AA31" s="103">
        <f t="shared" si="12"/>
        <v>0</v>
      </c>
      <c r="AB31" s="138">
        <f t="shared" si="13"/>
        <v>0</v>
      </c>
      <c r="AC31" s="138">
        <f t="shared" si="14"/>
        <v>0</v>
      </c>
      <c r="AD31" s="138">
        <f t="shared" si="15"/>
        <v>0</v>
      </c>
      <c r="AE31" s="103">
        <f t="shared" si="16"/>
        <v>0</v>
      </c>
      <c r="AF31" s="138">
        <f t="shared" si="17"/>
        <v>0</v>
      </c>
    </row>
    <row r="32" spans="1:32" ht="33.75" customHeight="1">
      <c r="A32" s="503" t="s">
        <v>35</v>
      </c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5"/>
      <c r="M32" s="260">
        <f t="shared" ref="M32" si="18">SUM(M28:M31)</f>
        <v>0</v>
      </c>
      <c r="N32" s="260">
        <f t="shared" ref="N32" si="19">SUM(N28:N31)</f>
        <v>0</v>
      </c>
      <c r="O32" s="260">
        <f t="shared" si="6"/>
        <v>0</v>
      </c>
      <c r="P32" s="260">
        <f t="shared" si="7"/>
        <v>0</v>
      </c>
      <c r="Q32" s="260">
        <f t="shared" ref="Q32" si="20">SUM(Q28:Q31)</f>
        <v>0</v>
      </c>
      <c r="R32" s="260">
        <f t="shared" ref="R32" si="21">SUM(R28:R31)</f>
        <v>0</v>
      </c>
      <c r="S32" s="260">
        <f t="shared" si="8"/>
        <v>0</v>
      </c>
      <c r="T32" s="260">
        <f t="shared" si="9"/>
        <v>0</v>
      </c>
      <c r="U32" s="260">
        <f t="shared" ref="U32" si="22">SUM(U28:U31)</f>
        <v>0</v>
      </c>
      <c r="V32" s="260">
        <f t="shared" ref="V32" si="23">SUM(V28:V31)</f>
        <v>25.5</v>
      </c>
      <c r="W32" s="260">
        <f t="shared" si="10"/>
        <v>25.5</v>
      </c>
      <c r="X32" s="260">
        <f t="shared" si="11"/>
        <v>0</v>
      </c>
      <c r="Y32" s="260">
        <f t="shared" ref="Y32" si="24">SUM(Y28:Y31)</f>
        <v>0</v>
      </c>
      <c r="Z32" s="260">
        <f t="shared" ref="Z32" si="25">SUM(Z28:Z31)</f>
        <v>2367.1</v>
      </c>
      <c r="AA32" s="260">
        <f t="shared" si="12"/>
        <v>2367.1</v>
      </c>
      <c r="AB32" s="260">
        <f t="shared" si="13"/>
        <v>0</v>
      </c>
      <c r="AC32" s="260">
        <f t="shared" ref="AC32" si="26">SUM(AC28:AC31)</f>
        <v>0</v>
      </c>
      <c r="AD32" s="260">
        <f t="shared" ref="AD32" si="27">SUM(AD28:AD31)</f>
        <v>2392.6</v>
      </c>
      <c r="AE32" s="260">
        <f t="shared" si="16"/>
        <v>2392.6</v>
      </c>
      <c r="AF32" s="260">
        <f t="shared" si="17"/>
        <v>0</v>
      </c>
    </row>
    <row r="33" spans="1:32" ht="34.5" customHeight="1">
      <c r="A33" s="469" t="s">
        <v>36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1"/>
      <c r="M33" s="103">
        <f>IF($AC$32=0,0,M32/$AC$32*100)</f>
        <v>0</v>
      </c>
      <c r="N33" s="103">
        <f>IF($AD$32=0,0,N32/$AD$32*100)</f>
        <v>0</v>
      </c>
      <c r="O33" s="103"/>
      <c r="P33" s="103"/>
      <c r="Q33" s="103">
        <f>IF($AC$32=0,0,Q32/$AC$32*100)</f>
        <v>0</v>
      </c>
      <c r="R33" s="103">
        <f>IF($AD$32=0,0,R32/$AD$32*100)</f>
        <v>0</v>
      </c>
      <c r="S33" s="103"/>
      <c r="T33" s="103"/>
      <c r="U33" s="103">
        <f>IF($AC$32=0,0,U32/$AC$32*100)</f>
        <v>0</v>
      </c>
      <c r="V33" s="103">
        <f>IF($AD$32=0,0,V32/$AD$32*100)</f>
        <v>1.0657861740366128</v>
      </c>
      <c r="W33" s="103"/>
      <c r="X33" s="103"/>
      <c r="Y33" s="103">
        <f>IF($AC$32=0,0,Y32/$AC$32*100)</f>
        <v>0</v>
      </c>
      <c r="Z33" s="103">
        <f>IF($AD$32=0,0,Z32/$AD$32*100)</f>
        <v>98.934213825963397</v>
      </c>
      <c r="AA33" s="103"/>
      <c r="AB33" s="103"/>
      <c r="AC33" s="103">
        <f>SUM(M33,Q33,U33,Y33)</f>
        <v>0</v>
      </c>
      <c r="AD33" s="103">
        <f>SUM(N33,R33,V33,Z33)</f>
        <v>100.00000000000001</v>
      </c>
      <c r="AE33" s="103"/>
      <c r="AF33" s="103"/>
    </row>
    <row r="34" spans="1:32" ht="15" customHeight="1">
      <c r="A34" s="81"/>
      <c r="B34" s="81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1:32" ht="15" customHeight="1">
      <c r="A35" s="81"/>
      <c r="B35" s="81"/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2" s="35" customFormat="1" ht="31.5" customHeight="1">
      <c r="A36" s="77"/>
      <c r="B36" s="77"/>
      <c r="C36" s="77" t="s">
        <v>196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spans="1:32" s="36" customFormat="1" ht="2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83"/>
      <c r="L37" s="66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459" t="s">
        <v>185</v>
      </c>
      <c r="AE37" s="459"/>
      <c r="AF37" s="459"/>
    </row>
    <row r="38" spans="1:32" s="37" customFormat="1" ht="34.5" customHeight="1">
      <c r="A38" s="330" t="s">
        <v>33</v>
      </c>
      <c r="B38" s="404" t="s">
        <v>133</v>
      </c>
      <c r="C38" s="406"/>
      <c r="D38" s="329" t="s">
        <v>135</v>
      </c>
      <c r="E38" s="329"/>
      <c r="F38" s="329" t="s">
        <v>92</v>
      </c>
      <c r="G38" s="329"/>
      <c r="H38" s="329" t="s">
        <v>160</v>
      </c>
      <c r="I38" s="329"/>
      <c r="J38" s="329" t="s">
        <v>161</v>
      </c>
      <c r="K38" s="329"/>
      <c r="L38" s="329" t="s">
        <v>291</v>
      </c>
      <c r="M38" s="329"/>
      <c r="N38" s="329"/>
      <c r="O38" s="329"/>
      <c r="P38" s="329"/>
      <c r="Q38" s="329"/>
      <c r="R38" s="329"/>
      <c r="S38" s="329"/>
      <c r="T38" s="329"/>
      <c r="U38" s="329"/>
      <c r="V38" s="329" t="s">
        <v>134</v>
      </c>
      <c r="W38" s="329"/>
      <c r="X38" s="329"/>
      <c r="Y38" s="329"/>
      <c r="Z38" s="329"/>
      <c r="AA38" s="329" t="s">
        <v>163</v>
      </c>
      <c r="AB38" s="329"/>
      <c r="AC38" s="329"/>
      <c r="AD38" s="329"/>
      <c r="AE38" s="329"/>
      <c r="AF38" s="329"/>
    </row>
    <row r="39" spans="1:32" s="37" customFormat="1" ht="52.5" customHeight="1">
      <c r="A39" s="330"/>
      <c r="B39" s="463"/>
      <c r="C39" s="464"/>
      <c r="D39" s="329"/>
      <c r="E39" s="329"/>
      <c r="F39" s="329"/>
      <c r="G39" s="329"/>
      <c r="H39" s="329"/>
      <c r="I39" s="329"/>
      <c r="J39" s="329"/>
      <c r="K39" s="329"/>
      <c r="L39" s="329" t="s">
        <v>121</v>
      </c>
      <c r="M39" s="329"/>
      <c r="N39" s="329" t="s">
        <v>124</v>
      </c>
      <c r="O39" s="329"/>
      <c r="P39" s="329" t="s">
        <v>125</v>
      </c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</row>
    <row r="40" spans="1:32" s="38" customFormat="1" ht="100.5" customHeight="1">
      <c r="A40" s="330"/>
      <c r="B40" s="407"/>
      <c r="C40" s="40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 t="s">
        <v>122</v>
      </c>
      <c r="Q40" s="329"/>
      <c r="R40" s="329" t="s">
        <v>123</v>
      </c>
      <c r="S40" s="329"/>
      <c r="T40" s="329" t="s">
        <v>250</v>
      </c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</row>
    <row r="41" spans="1:32" s="37" customFormat="1" ht="24" customHeight="1">
      <c r="A41" s="68">
        <v>1</v>
      </c>
      <c r="B41" s="385">
        <v>2</v>
      </c>
      <c r="C41" s="386"/>
      <c r="D41" s="329">
        <v>3</v>
      </c>
      <c r="E41" s="329"/>
      <c r="F41" s="329">
        <v>4</v>
      </c>
      <c r="G41" s="329"/>
      <c r="H41" s="329">
        <v>5</v>
      </c>
      <c r="I41" s="329"/>
      <c r="J41" s="329">
        <v>6</v>
      </c>
      <c r="K41" s="329"/>
      <c r="L41" s="385">
        <v>7</v>
      </c>
      <c r="M41" s="386"/>
      <c r="N41" s="385">
        <v>8</v>
      </c>
      <c r="O41" s="386"/>
      <c r="P41" s="329">
        <v>9</v>
      </c>
      <c r="Q41" s="329"/>
      <c r="R41" s="330">
        <v>10</v>
      </c>
      <c r="S41" s="330"/>
      <c r="T41" s="329">
        <v>11</v>
      </c>
      <c r="U41" s="329"/>
      <c r="V41" s="329">
        <v>12</v>
      </c>
      <c r="W41" s="329"/>
      <c r="X41" s="329"/>
      <c r="Y41" s="329"/>
      <c r="Z41" s="329"/>
      <c r="AA41" s="329">
        <v>13</v>
      </c>
      <c r="AB41" s="329"/>
      <c r="AC41" s="329"/>
      <c r="AD41" s="329"/>
      <c r="AE41" s="329"/>
      <c r="AF41" s="329"/>
    </row>
    <row r="42" spans="1:32" s="37" customFormat="1" ht="102" customHeight="1">
      <c r="A42" s="68">
        <v>1</v>
      </c>
      <c r="B42" s="455"/>
      <c r="C42" s="456"/>
      <c r="D42" s="454"/>
      <c r="E42" s="454"/>
      <c r="F42" s="400"/>
      <c r="G42" s="400"/>
      <c r="H42" s="453" t="s">
        <v>254</v>
      </c>
      <c r="I42" s="453"/>
      <c r="J42" s="453"/>
      <c r="K42" s="453"/>
      <c r="L42" s="392"/>
      <c r="M42" s="393"/>
      <c r="N42" s="392"/>
      <c r="O42" s="393"/>
      <c r="P42" s="453"/>
      <c r="Q42" s="453"/>
      <c r="R42" s="453"/>
      <c r="S42" s="453"/>
      <c r="T42" s="453"/>
      <c r="U42" s="453"/>
      <c r="V42" s="500"/>
      <c r="W42" s="500"/>
      <c r="X42" s="500"/>
      <c r="Y42" s="500"/>
      <c r="Z42" s="500"/>
      <c r="AA42" s="373"/>
      <c r="AB42" s="373"/>
      <c r="AC42" s="373"/>
      <c r="AD42" s="373"/>
      <c r="AE42" s="373"/>
      <c r="AF42" s="373"/>
    </row>
    <row r="43" spans="1:32" s="37" customFormat="1" ht="9.75" hidden="1" customHeight="1">
      <c r="A43" s="84"/>
      <c r="B43" s="451"/>
      <c r="C43" s="452"/>
      <c r="D43" s="454"/>
      <c r="E43" s="454"/>
      <c r="F43" s="400"/>
      <c r="G43" s="400"/>
      <c r="H43" s="400"/>
      <c r="I43" s="400"/>
      <c r="J43" s="400"/>
      <c r="K43" s="400"/>
      <c r="L43" s="401"/>
      <c r="M43" s="403"/>
      <c r="N43" s="401"/>
      <c r="O43" s="403"/>
      <c r="P43" s="400"/>
      <c r="Q43" s="400"/>
      <c r="R43" s="400"/>
      <c r="S43" s="400"/>
      <c r="T43" s="400"/>
      <c r="U43" s="400"/>
      <c r="V43" s="495"/>
      <c r="W43" s="495"/>
      <c r="X43" s="495"/>
      <c r="Y43" s="495"/>
      <c r="Z43" s="495"/>
      <c r="AA43" s="373"/>
      <c r="AB43" s="373"/>
      <c r="AC43" s="373"/>
      <c r="AD43" s="373"/>
      <c r="AE43" s="373"/>
      <c r="AF43" s="373"/>
    </row>
    <row r="44" spans="1:32" s="37" customFormat="1" ht="37.5" customHeight="1">
      <c r="A44" s="497" t="s">
        <v>35</v>
      </c>
      <c r="B44" s="498"/>
      <c r="C44" s="498"/>
      <c r="D44" s="498"/>
      <c r="E44" s="499"/>
      <c r="F44" s="424">
        <f>SUM(F42:F43)</f>
        <v>0</v>
      </c>
      <c r="G44" s="424"/>
      <c r="H44" s="424">
        <f>SUM(H42:H43)</f>
        <v>0</v>
      </c>
      <c r="I44" s="424"/>
      <c r="J44" s="424">
        <f>SUM(J42:J43)</f>
        <v>0</v>
      </c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96"/>
      <c r="W44" s="496"/>
      <c r="X44" s="496"/>
      <c r="Y44" s="496"/>
      <c r="Z44" s="496"/>
      <c r="AA44" s="412"/>
      <c r="AB44" s="412"/>
      <c r="AC44" s="412"/>
      <c r="AD44" s="412"/>
      <c r="AE44" s="412"/>
      <c r="AF44" s="412"/>
    </row>
    <row r="45" spans="1:32" ht="15" customHeight="1">
      <c r="A45" s="81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66"/>
      <c r="X45" s="66"/>
      <c r="Y45" s="66"/>
      <c r="Z45" s="66"/>
      <c r="AA45" s="66"/>
      <c r="AB45" s="66"/>
      <c r="AC45" s="66"/>
      <c r="AD45" s="66"/>
      <c r="AE45" s="66"/>
      <c r="AF45" s="66"/>
    </row>
    <row r="46" spans="1:32" ht="15" customHeight="1">
      <c r="A46" s="81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ht="15" customHeight="1">
      <c r="A47" s="81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ht="15" customHeight="1">
      <c r="A48" s="81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s="220" customFormat="1" ht="32.25" customHeight="1">
      <c r="A49" s="217"/>
      <c r="B49" s="327" t="s">
        <v>256</v>
      </c>
      <c r="C49" s="327"/>
      <c r="D49" s="327"/>
      <c r="E49" s="327"/>
      <c r="F49" s="327"/>
      <c r="G49" s="327"/>
      <c r="H49" s="218"/>
      <c r="I49" s="218"/>
      <c r="J49" s="218"/>
      <c r="K49" s="218"/>
      <c r="L49" s="218"/>
      <c r="M49" s="494" t="s">
        <v>120</v>
      </c>
      <c r="N49" s="494"/>
      <c r="O49" s="494"/>
      <c r="P49" s="494"/>
      <c r="Q49" s="494"/>
      <c r="R49" s="218"/>
      <c r="S49" s="218"/>
      <c r="T49" s="218"/>
      <c r="U49" s="218"/>
      <c r="V49" s="218"/>
      <c r="W49" s="327" t="s">
        <v>296</v>
      </c>
      <c r="X49" s="327"/>
      <c r="Y49" s="327"/>
      <c r="Z49" s="327"/>
      <c r="AA49" s="327"/>
      <c r="AB49" s="219"/>
      <c r="AC49" s="219"/>
      <c r="AD49" s="219"/>
      <c r="AE49" s="219"/>
      <c r="AF49" s="219"/>
    </row>
    <row r="50" spans="1:32" s="183" customFormat="1" ht="33.75" customHeight="1">
      <c r="B50" s="325" t="s">
        <v>50</v>
      </c>
      <c r="C50" s="325"/>
      <c r="D50" s="325"/>
      <c r="E50" s="325"/>
      <c r="F50" s="325"/>
      <c r="G50" s="325"/>
      <c r="H50" s="221"/>
      <c r="I50" s="221"/>
      <c r="J50" s="221"/>
      <c r="K50" s="221"/>
      <c r="L50" s="221"/>
      <c r="M50" s="325" t="s">
        <v>51</v>
      </c>
      <c r="N50" s="325"/>
      <c r="O50" s="325"/>
      <c r="P50" s="325"/>
      <c r="Q50" s="325"/>
      <c r="V50" s="184"/>
      <c r="W50" s="325" t="s">
        <v>75</v>
      </c>
      <c r="X50" s="325"/>
      <c r="Y50" s="325"/>
      <c r="Z50" s="325"/>
      <c r="AA50" s="325"/>
    </row>
    <row r="51" spans="1:32" s="163" customFormat="1">
      <c r="F51" s="168"/>
      <c r="G51" s="168"/>
      <c r="H51" s="168"/>
      <c r="I51" s="168"/>
      <c r="J51" s="168"/>
      <c r="K51" s="168"/>
      <c r="L51" s="168"/>
      <c r="Q51" s="168"/>
      <c r="R51" s="168"/>
      <c r="S51" s="168"/>
      <c r="T51" s="168"/>
      <c r="X51" s="168"/>
      <c r="Y51" s="168"/>
      <c r="Z51" s="168"/>
      <c r="AA51" s="168"/>
    </row>
    <row r="52" spans="1:32">
      <c r="C52" s="39"/>
      <c r="D52" s="39"/>
      <c r="E52" s="39"/>
      <c r="F52" s="39"/>
      <c r="G52" s="39"/>
      <c r="H52" s="3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39"/>
      <c r="V52" s="39"/>
    </row>
    <row r="53" spans="1:32" s="458" customFormat="1" ht="13.2">
      <c r="A53" s="457" t="s">
        <v>186</v>
      </c>
    </row>
    <row r="54" spans="1:32"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1:32">
      <c r="C55" s="41"/>
    </row>
    <row r="58" spans="1:32">
      <c r="C58" s="42"/>
    </row>
    <row r="59" spans="1:32">
      <c r="C59" s="42"/>
    </row>
    <row r="60" spans="1:32">
      <c r="C60" s="42"/>
    </row>
    <row r="61" spans="1:32">
      <c r="C61" s="42"/>
    </row>
    <row r="62" spans="1:32">
      <c r="C62" s="42"/>
    </row>
    <row r="63" spans="1:32">
      <c r="C63" s="42"/>
    </row>
    <row r="64" spans="1:32">
      <c r="C64" s="42"/>
    </row>
  </sheetData>
  <mergeCells count="190"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18"/>
  <sheetViews>
    <sheetView zoomScale="75" zoomScaleNormal="75" zoomScaleSheetLayoutView="75" workbookViewId="0">
      <selection activeCell="F15" sqref="F15:G15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506" t="s">
        <v>202</v>
      </c>
      <c r="H2" s="506"/>
    </row>
    <row r="3" spans="1:8" ht="32.25" customHeight="1">
      <c r="A3" s="507" t="s">
        <v>219</v>
      </c>
      <c r="B3" s="507"/>
      <c r="C3" s="507"/>
      <c r="D3" s="507"/>
      <c r="E3" s="507"/>
      <c r="F3" s="507"/>
      <c r="G3" s="507"/>
      <c r="H3" s="507"/>
    </row>
    <row r="4" spans="1:8" ht="28.5" customHeight="1">
      <c r="A4" s="508" t="s">
        <v>264</v>
      </c>
      <c r="B4" s="508"/>
      <c r="C4" s="508"/>
      <c r="D4" s="508"/>
      <c r="E4" s="508"/>
      <c r="F4" s="508"/>
      <c r="G4" s="508"/>
      <c r="H4" s="508"/>
    </row>
    <row r="5" spans="1:8" ht="45.75" customHeight="1">
      <c r="A5" s="509" t="s">
        <v>114</v>
      </c>
      <c r="B5" s="511" t="s">
        <v>7</v>
      </c>
      <c r="C5" s="349" t="s">
        <v>159</v>
      </c>
      <c r="D5" s="349"/>
      <c r="E5" s="350" t="s">
        <v>270</v>
      </c>
      <c r="F5" s="350"/>
      <c r="G5" s="350"/>
      <c r="H5" s="350"/>
    </row>
    <row r="6" spans="1:8" ht="65.25" customHeight="1">
      <c r="A6" s="510"/>
      <c r="B6" s="511"/>
      <c r="C6" s="283" t="s">
        <v>268</v>
      </c>
      <c r="D6" s="283" t="s">
        <v>269</v>
      </c>
      <c r="E6" s="283" t="s">
        <v>108</v>
      </c>
      <c r="F6" s="283" t="s">
        <v>104</v>
      </c>
      <c r="G6" s="283" t="s">
        <v>111</v>
      </c>
      <c r="H6" s="283" t="s">
        <v>209</v>
      </c>
    </row>
    <row r="7" spans="1:8" ht="30" customHeight="1">
      <c r="A7" s="108">
        <v>1</v>
      </c>
      <c r="B7" s="270">
        <v>2</v>
      </c>
      <c r="C7" s="108">
        <v>3</v>
      </c>
      <c r="D7" s="270">
        <v>4</v>
      </c>
      <c r="E7" s="108">
        <v>5</v>
      </c>
      <c r="F7" s="270">
        <v>6</v>
      </c>
      <c r="G7" s="108">
        <v>7</v>
      </c>
      <c r="H7" s="270">
        <v>8</v>
      </c>
    </row>
    <row r="8" spans="1:8" ht="28.5" customHeight="1">
      <c r="A8" s="512" t="s">
        <v>189</v>
      </c>
      <c r="B8" s="513"/>
      <c r="C8" s="513"/>
      <c r="D8" s="513"/>
      <c r="E8" s="513"/>
      <c r="F8" s="513"/>
      <c r="G8" s="513"/>
      <c r="H8" s="514"/>
    </row>
    <row r="9" spans="1:8" ht="51" customHeight="1">
      <c r="A9" s="127" t="s">
        <v>265</v>
      </c>
      <c r="B9" s="222">
        <v>6000</v>
      </c>
      <c r="C9" s="293">
        <f>SUM(C11:C12)</f>
        <v>0</v>
      </c>
      <c r="D9" s="293">
        <f t="shared" ref="D9:F9" si="0">SUM(D11:D12)</f>
        <v>0</v>
      </c>
      <c r="E9" s="293">
        <f t="shared" si="0"/>
        <v>0</v>
      </c>
      <c r="F9" s="293">
        <f t="shared" si="0"/>
        <v>0</v>
      </c>
      <c r="G9" s="293">
        <f t="shared" ref="G9" si="1">F9-E9</f>
        <v>0</v>
      </c>
      <c r="H9" s="293">
        <f t="shared" ref="H9" si="2">IF(E9=0,0,F9/E9*100)</f>
        <v>0</v>
      </c>
    </row>
    <row r="10" spans="1:8" ht="39.75" customHeight="1">
      <c r="A10" s="515" t="s">
        <v>190</v>
      </c>
      <c r="B10" s="516"/>
      <c r="C10" s="516"/>
      <c r="D10" s="516"/>
      <c r="E10" s="516"/>
      <c r="F10" s="516"/>
      <c r="G10" s="516"/>
      <c r="H10" s="517"/>
    </row>
    <row r="11" spans="1:8" ht="51" customHeight="1">
      <c r="A11" s="47" t="s">
        <v>246</v>
      </c>
      <c r="B11" s="128">
        <v>6010</v>
      </c>
      <c r="C11" s="134">
        <f>'Розшифровка до Статутного'!C7</f>
        <v>0</v>
      </c>
      <c r="D11" s="134">
        <f>'Розшифровка до Статутного'!E7</f>
        <v>0</v>
      </c>
      <c r="E11" s="134">
        <f>'Розшифровка до Статутного'!D7</f>
        <v>0</v>
      </c>
      <c r="F11" s="134">
        <f>'Розшифровка до Статутного'!E7</f>
        <v>0</v>
      </c>
      <c r="G11" s="134">
        <f t="shared" ref="G11" si="3">F11-E11</f>
        <v>0</v>
      </c>
      <c r="H11" s="134">
        <f t="shared" ref="H11" si="4">IF(E11=0,0,F11/E11*100)</f>
        <v>0</v>
      </c>
    </row>
    <row r="12" spans="1:8" ht="51" customHeight="1">
      <c r="A12" s="47" t="s">
        <v>191</v>
      </c>
      <c r="B12" s="129">
        <v>6020</v>
      </c>
      <c r="C12" s="134">
        <f>'Розшифровка до Статутного'!C11</f>
        <v>0</v>
      </c>
      <c r="D12" s="134">
        <f>'Розшифровка до Статутного'!E11</f>
        <v>0</v>
      </c>
      <c r="E12" s="134">
        <f>'Розшифровка до Статутного'!D11</f>
        <v>0</v>
      </c>
      <c r="F12" s="134">
        <f>'Розшифровка до Статутного'!E11</f>
        <v>0</v>
      </c>
      <c r="G12" s="134">
        <f t="shared" ref="G12" si="5">F12-E12</f>
        <v>0</v>
      </c>
      <c r="H12" s="134">
        <f t="shared" ref="H12" si="6">IF(E12=0,0,F12/E12*100)</f>
        <v>0</v>
      </c>
    </row>
    <row r="13" spans="1:8" ht="35.25" customHeight="1">
      <c r="A13" s="74"/>
      <c r="B13" s="85"/>
      <c r="C13" s="86"/>
      <c r="D13" s="86"/>
      <c r="E13" s="86"/>
      <c r="F13" s="86"/>
      <c r="G13" s="86"/>
      <c r="H13" s="87"/>
    </row>
    <row r="14" spans="1:8" s="189" customFormat="1" ht="26.25" customHeight="1">
      <c r="A14" s="203" t="s">
        <v>256</v>
      </c>
      <c r="B14" s="204"/>
      <c r="C14" s="368" t="s">
        <v>247</v>
      </c>
      <c r="D14" s="368"/>
      <c r="E14" s="209"/>
      <c r="F14" s="370" t="s">
        <v>296</v>
      </c>
      <c r="G14" s="370"/>
    </row>
    <row r="15" spans="1:8" s="223" customFormat="1" ht="15.6">
      <c r="A15" s="269" t="s">
        <v>50</v>
      </c>
      <c r="B15" s="206"/>
      <c r="C15" s="341" t="s">
        <v>51</v>
      </c>
      <c r="D15" s="341"/>
      <c r="E15" s="206"/>
      <c r="F15" s="342" t="s">
        <v>132</v>
      </c>
      <c r="G15" s="342"/>
      <c r="H15" s="207"/>
    </row>
    <row r="16" spans="1:8">
      <c r="A16" s="292"/>
      <c r="B16" s="292"/>
      <c r="C16" s="292"/>
      <c r="D16" s="292"/>
      <c r="E16" s="292"/>
      <c r="F16" s="292"/>
      <c r="G16" s="292"/>
      <c r="H16" s="292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 ht="3" customHeight="1">
      <c r="A18" s="43"/>
      <c r="B18" s="43"/>
      <c r="C18" s="43"/>
      <c r="D18" s="43"/>
      <c r="E18" s="43"/>
      <c r="F18" s="43"/>
      <c r="G18" s="43"/>
      <c r="H18" s="43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2023-02-02T12:05:28Z</cp:lastPrinted>
  <dcterms:created xsi:type="dcterms:W3CDTF">2003-03-13T16:00:22Z</dcterms:created>
  <dcterms:modified xsi:type="dcterms:W3CDTF">2023-06-07T13:23:39Z</dcterms:modified>
</cp:coreProperties>
</file>